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5" windowWidth="16155" windowHeight="12390"/>
  </bookViews>
  <sheets>
    <sheet name="Unconfined Scenario" sheetId="1" r:id="rId1"/>
    <sheet name="Confined Scenario" sheetId="2" r:id="rId2"/>
  </sheets>
  <calcPr calcId="145621"/>
</workbook>
</file>

<file path=xl/calcChain.xml><?xml version="1.0" encoding="utf-8"?>
<calcChain xmlns="http://schemas.openxmlformats.org/spreadsheetml/2006/main">
  <c r="L18" i="2" l="1"/>
  <c r="K18" i="2"/>
  <c r="J18" i="2"/>
  <c r="I18" i="2"/>
  <c r="H18" i="2"/>
  <c r="G18" i="2"/>
  <c r="F18" i="2"/>
  <c r="E18" i="2"/>
  <c r="D18" i="2"/>
  <c r="C18" i="2"/>
  <c r="J14" i="2"/>
  <c r="G14" i="2"/>
  <c r="C14" i="2"/>
  <c r="I52" i="2" l="1"/>
  <c r="E52" i="2"/>
  <c r="J50" i="2"/>
  <c r="F50" i="2"/>
  <c r="K48" i="2"/>
  <c r="G48" i="2"/>
  <c r="C48" i="2"/>
  <c r="L46" i="2"/>
  <c r="H46" i="2"/>
  <c r="D46" i="2"/>
  <c r="I44" i="2"/>
  <c r="E44" i="2"/>
  <c r="J42" i="2"/>
  <c r="F42" i="2"/>
  <c r="K40" i="2"/>
  <c r="G40" i="2"/>
  <c r="C40" i="2"/>
  <c r="L38" i="2"/>
  <c r="H38" i="2"/>
  <c r="D38" i="2"/>
  <c r="I36" i="2"/>
  <c r="E36" i="2"/>
  <c r="L52" i="2"/>
  <c r="H52" i="2"/>
  <c r="D52" i="2"/>
  <c r="I50" i="2"/>
  <c r="E50" i="2"/>
  <c r="J48" i="2"/>
  <c r="F48" i="2"/>
  <c r="K46" i="2"/>
  <c r="G46" i="2"/>
  <c r="C46" i="2"/>
  <c r="L44" i="2"/>
  <c r="H44" i="2"/>
  <c r="D44" i="2"/>
  <c r="I42" i="2"/>
  <c r="E42" i="2"/>
  <c r="J40" i="2"/>
  <c r="F40" i="2"/>
  <c r="K38" i="2"/>
  <c r="G38" i="2"/>
  <c r="C38" i="2"/>
  <c r="L36" i="2"/>
  <c r="H36" i="2"/>
  <c r="D36" i="2"/>
  <c r="K52" i="2"/>
  <c r="J52" i="2"/>
  <c r="F52" i="2"/>
  <c r="K50" i="2"/>
  <c r="G50" i="2"/>
  <c r="C50" i="2"/>
  <c r="L48" i="2"/>
  <c r="H48" i="2"/>
  <c r="D48" i="2"/>
  <c r="I46" i="2"/>
  <c r="E46" i="2"/>
  <c r="J44" i="2"/>
  <c r="F44" i="2"/>
  <c r="K42" i="2"/>
  <c r="G42" i="2"/>
  <c r="C42" i="2"/>
  <c r="L40" i="2"/>
  <c r="H40" i="2"/>
  <c r="D40" i="2"/>
  <c r="I38" i="2"/>
  <c r="E38" i="2"/>
  <c r="J36" i="2"/>
  <c r="F36" i="2"/>
  <c r="G36" i="2"/>
  <c r="L37" i="2"/>
  <c r="G39" i="2"/>
  <c r="H42" i="2"/>
  <c r="H45" i="2"/>
  <c r="I48" i="2"/>
  <c r="I51" i="2"/>
  <c r="K51" i="2"/>
  <c r="G51" i="2"/>
  <c r="C51" i="2"/>
  <c r="L49" i="2"/>
  <c r="H49" i="2"/>
  <c r="D49" i="2"/>
  <c r="I47" i="2"/>
  <c r="E47" i="2"/>
  <c r="J45" i="2"/>
  <c r="F45" i="2"/>
  <c r="K43" i="2"/>
  <c r="G43" i="2"/>
  <c r="C43" i="2"/>
  <c r="L41" i="2"/>
  <c r="H41" i="2"/>
  <c r="D41" i="2"/>
  <c r="I39" i="2"/>
  <c r="E39" i="2"/>
  <c r="J37" i="2"/>
  <c r="F37" i="2"/>
  <c r="K35" i="2"/>
  <c r="G35" i="2"/>
  <c r="C35" i="2"/>
  <c r="J51" i="2"/>
  <c r="F51" i="2"/>
  <c r="K49" i="2"/>
  <c r="G49" i="2"/>
  <c r="C49" i="2"/>
  <c r="L47" i="2"/>
  <c r="H47" i="2"/>
  <c r="D47" i="2"/>
  <c r="I45" i="2"/>
  <c r="E45" i="2"/>
  <c r="J43" i="2"/>
  <c r="F43" i="2"/>
  <c r="K41" i="2"/>
  <c r="G41" i="2"/>
  <c r="C41" i="2"/>
  <c r="L39" i="2"/>
  <c r="H39" i="2"/>
  <c r="D39" i="2"/>
  <c r="I37" i="2"/>
  <c r="E37" i="2"/>
  <c r="J35" i="2"/>
  <c r="F35" i="2"/>
  <c r="L51" i="2"/>
  <c r="H51" i="2"/>
  <c r="D51" i="2"/>
  <c r="I49" i="2"/>
  <c r="E49" i="2"/>
  <c r="J47" i="2"/>
  <c r="F47" i="2"/>
  <c r="K45" i="2"/>
  <c r="G45" i="2"/>
  <c r="C45" i="2"/>
  <c r="L43" i="2"/>
  <c r="H43" i="2"/>
  <c r="D43" i="2"/>
  <c r="I41" i="2"/>
  <c r="E41" i="2"/>
  <c r="J39" i="2"/>
  <c r="F39" i="2"/>
  <c r="K37" i="2"/>
  <c r="G37" i="2"/>
  <c r="C37" i="2"/>
  <c r="L35" i="2"/>
  <c r="H35" i="2"/>
  <c r="D35" i="2"/>
  <c r="C36" i="2"/>
  <c r="H37" i="2"/>
  <c r="C39" i="2"/>
  <c r="I40" i="2"/>
  <c r="D42" i="2"/>
  <c r="I43" i="2"/>
  <c r="D45" i="2"/>
  <c r="J46" i="2"/>
  <c r="E48" i="2"/>
  <c r="J49" i="2"/>
  <c r="E51" i="2"/>
  <c r="E35" i="2"/>
  <c r="G44" i="2"/>
  <c r="H50" i="2"/>
  <c r="C52" i="2"/>
  <c r="C44" i="2"/>
  <c r="C47" i="2"/>
  <c r="D50" i="2"/>
  <c r="K36" i="2"/>
  <c r="F38" i="2"/>
  <c r="K39" i="2"/>
  <c r="F41" i="2"/>
  <c r="L42" i="2"/>
  <c r="L45" i="2"/>
  <c r="G47" i="2"/>
  <c r="I35" i="2"/>
  <c r="D37" i="2"/>
  <c r="J38" i="2"/>
  <c r="E40" i="2"/>
  <c r="J41" i="2"/>
  <c r="E43" i="2"/>
  <c r="K44" i="2"/>
  <c r="F46" i="2"/>
  <c r="K47" i="2"/>
  <c r="F49" i="2"/>
  <c r="L50" i="2"/>
  <c r="G52" i="2"/>
  <c r="C14" i="1"/>
  <c r="M42" i="2" l="1"/>
  <c r="M52" i="2"/>
  <c r="M48" i="2"/>
  <c r="M50" i="2"/>
  <c r="M46" i="2"/>
  <c r="M38" i="2"/>
  <c r="M44" i="2"/>
  <c r="M36" i="2"/>
  <c r="M40" i="2"/>
  <c r="D18" i="1"/>
  <c r="E18" i="1"/>
  <c r="F18" i="1"/>
  <c r="G18" i="1"/>
  <c r="H18" i="1"/>
  <c r="I18" i="1"/>
  <c r="J18" i="1"/>
  <c r="K18" i="1"/>
  <c r="L18" i="1"/>
  <c r="C18" i="1"/>
  <c r="J14" i="1"/>
  <c r="G14" i="1" l="1"/>
  <c r="I52" i="1" l="1"/>
  <c r="E52" i="1"/>
  <c r="K51" i="1"/>
  <c r="G51" i="1"/>
  <c r="C51" i="1"/>
  <c r="I50" i="1"/>
  <c r="E50" i="1"/>
  <c r="K49" i="1"/>
  <c r="G49" i="1"/>
  <c r="C49" i="1"/>
  <c r="I48" i="1"/>
  <c r="E48" i="1"/>
  <c r="K47" i="1"/>
  <c r="G47" i="1"/>
  <c r="C47" i="1"/>
  <c r="I46" i="1"/>
  <c r="E46" i="1"/>
  <c r="K45" i="1"/>
  <c r="G45" i="1"/>
  <c r="C45" i="1"/>
  <c r="I44" i="1"/>
  <c r="E44" i="1"/>
  <c r="K43" i="1"/>
  <c r="G43" i="1"/>
  <c r="C43" i="1"/>
  <c r="I42" i="1"/>
  <c r="E42" i="1"/>
  <c r="K41" i="1"/>
  <c r="G41" i="1"/>
  <c r="C41" i="1"/>
  <c r="I40" i="1"/>
  <c r="E40" i="1"/>
  <c r="K39" i="1"/>
  <c r="G39" i="1"/>
  <c r="C39" i="1"/>
  <c r="I38" i="1"/>
  <c r="E38" i="1"/>
  <c r="K37" i="1"/>
  <c r="G37" i="1"/>
  <c r="C37" i="1"/>
  <c r="I36" i="1"/>
  <c r="E36" i="1"/>
  <c r="K35" i="1"/>
  <c r="G35" i="1"/>
  <c r="C35" i="1"/>
  <c r="L52" i="1"/>
  <c r="H52" i="1"/>
  <c r="D52" i="1"/>
  <c r="J51" i="1"/>
  <c r="F51" i="1"/>
  <c r="L50" i="1"/>
  <c r="H50" i="1"/>
  <c r="D50" i="1"/>
  <c r="J49" i="1"/>
  <c r="F49" i="1"/>
  <c r="L48" i="1"/>
  <c r="H48" i="1"/>
  <c r="D48" i="1"/>
  <c r="J47" i="1"/>
  <c r="F47" i="1"/>
  <c r="L46" i="1"/>
  <c r="H46" i="1"/>
  <c r="D46" i="1"/>
  <c r="J45" i="1"/>
  <c r="F45" i="1"/>
  <c r="L44" i="1"/>
  <c r="H44" i="1"/>
  <c r="D44" i="1"/>
  <c r="J43" i="1"/>
  <c r="F43" i="1"/>
  <c r="L42" i="1"/>
  <c r="H42" i="1"/>
  <c r="D42" i="1"/>
  <c r="J41" i="1"/>
  <c r="F41" i="1"/>
  <c r="L40" i="1"/>
  <c r="H40" i="1"/>
  <c r="D40" i="1"/>
  <c r="J39" i="1"/>
  <c r="F39" i="1"/>
  <c r="L38" i="1"/>
  <c r="H38" i="1"/>
  <c r="D38" i="1"/>
  <c r="J37" i="1"/>
  <c r="F37" i="1"/>
  <c r="L36" i="1"/>
  <c r="H36" i="1"/>
  <c r="D36" i="1"/>
  <c r="J35" i="1"/>
  <c r="F35" i="1"/>
  <c r="K52" i="1"/>
  <c r="G52" i="1"/>
  <c r="C52" i="1"/>
  <c r="I51" i="1"/>
  <c r="E51" i="1"/>
  <c r="K50" i="1"/>
  <c r="G50" i="1"/>
  <c r="C50" i="1"/>
  <c r="I49" i="1"/>
  <c r="E49" i="1"/>
  <c r="K48" i="1"/>
  <c r="G48" i="1"/>
  <c r="C48" i="1"/>
  <c r="I47" i="1"/>
  <c r="E47" i="1"/>
  <c r="K46" i="1"/>
  <c r="G46" i="1"/>
  <c r="C46" i="1"/>
  <c r="I45" i="1"/>
  <c r="E45" i="1"/>
  <c r="K44" i="1"/>
  <c r="G44" i="1"/>
  <c r="C44" i="1"/>
  <c r="I43" i="1"/>
  <c r="E43" i="1"/>
  <c r="K42" i="1"/>
  <c r="G42" i="1"/>
  <c r="C42" i="1"/>
  <c r="I41" i="1"/>
  <c r="E41" i="1"/>
  <c r="K40" i="1"/>
  <c r="G40" i="1"/>
  <c r="C40" i="1"/>
  <c r="I39" i="1"/>
  <c r="E39" i="1"/>
  <c r="K38" i="1"/>
  <c r="G38" i="1"/>
  <c r="C38" i="1"/>
  <c r="I37" i="1"/>
  <c r="E37" i="1"/>
  <c r="K36" i="1"/>
  <c r="G36" i="1"/>
  <c r="C36" i="1"/>
  <c r="I35" i="1"/>
  <c r="E35" i="1"/>
  <c r="J52" i="1"/>
  <c r="F52" i="1"/>
  <c r="L51" i="1"/>
  <c r="H51" i="1"/>
  <c r="D51" i="1"/>
  <c r="J50" i="1"/>
  <c r="F50" i="1"/>
  <c r="L49" i="1"/>
  <c r="H49" i="1"/>
  <c r="D49" i="1"/>
  <c r="J48" i="1"/>
  <c r="F48" i="1"/>
  <c r="L47" i="1"/>
  <c r="H47" i="1"/>
  <c r="D47" i="1"/>
  <c r="J46" i="1"/>
  <c r="F46" i="1"/>
  <c r="L45" i="1"/>
  <c r="H45" i="1"/>
  <c r="D45" i="1"/>
  <c r="J44" i="1"/>
  <c r="F44" i="1"/>
  <c r="L43" i="1"/>
  <c r="H43" i="1"/>
  <c r="D43" i="1"/>
  <c r="J42" i="1"/>
  <c r="F42" i="1"/>
  <c r="L41" i="1"/>
  <c r="H41" i="1"/>
  <c r="D41" i="1"/>
  <c r="J40" i="1"/>
  <c r="F40" i="1"/>
  <c r="L39" i="1"/>
  <c r="H39" i="1"/>
  <c r="D39" i="1"/>
  <c r="J38" i="1"/>
  <c r="F38" i="1"/>
  <c r="L37" i="1"/>
  <c r="H37" i="1"/>
  <c r="D37" i="1"/>
  <c r="J36" i="1"/>
  <c r="F36" i="1"/>
  <c r="L35" i="1"/>
  <c r="H35" i="1"/>
  <c r="D35" i="1"/>
  <c r="M36" i="1" l="1"/>
  <c r="M44" i="1"/>
  <c r="M52" i="1"/>
  <c r="M38" i="1"/>
  <c r="M46" i="1"/>
  <c r="M40" i="1"/>
  <c r="M48" i="1"/>
  <c r="M42" i="1"/>
  <c r="M50" i="1"/>
  <c r="M22" i="1"/>
</calcChain>
</file>

<file path=xl/sharedStrings.xml><?xml version="1.0" encoding="utf-8"?>
<sst xmlns="http://schemas.openxmlformats.org/spreadsheetml/2006/main" count="153" uniqueCount="38">
  <si>
    <t>t (day)</t>
  </si>
  <si>
    <t>For estimating drawdown in conf or unconf aquifers at long-term time frame</t>
  </si>
  <si>
    <t>Subject to all the usual pumping test assumptions</t>
  </si>
  <si>
    <t>If confined, when u of the Theis equation is very small (t is very large), the equation can be truncated after the first two terms.</t>
  </si>
  <si>
    <t>This yields Jacob's equation. (Fetter 1988 p. 170)</t>
  </si>
  <si>
    <t xml:space="preserve">If unconfined, late-time drawdown  data can match the Theis type curve, and the Theis equation may be used for T and Sy.  </t>
  </si>
  <si>
    <t>If the drawdown is large compared to the original saturated thickness, then use Jacob's correction.  (Kruseman and DeRidder, 2000)</t>
  </si>
  <si>
    <t>K(ft/d)</t>
  </si>
  <si>
    <t>b (ft)</t>
  </si>
  <si>
    <r>
      <t>T 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/day)</t>
    </r>
  </si>
  <si>
    <t>t (year)</t>
  </si>
  <si>
    <t>Sy</t>
  </si>
  <si>
    <t>r (ft)</t>
  </si>
  <si>
    <t>r (mile)</t>
  </si>
  <si>
    <t>dd (ft)</t>
  </si>
  <si>
    <t xml:space="preserve">Method Check: the value of u (u = r2S/4Tt).  When u&lt;0.01, can neglect all but first 2 terms of Theis.  </t>
  </si>
  <si>
    <t>For most applications, u can be up to 0.1.  Halford and Kuniansky 2002)</t>
  </si>
  <si>
    <t>u value</t>
  </si>
  <si>
    <t>Enter data in shaded cells:</t>
  </si>
  <si>
    <t>Base Case (num. model)</t>
  </si>
  <si>
    <t>overall Q (ac-ft/yr)</t>
  </si>
  <si>
    <r>
      <t>Q per well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/d)</t>
    </r>
  </si>
  <si>
    <t>Number of wells in SEZ</t>
  </si>
  <si>
    <t>Late Stage Pumping: Estimated Drawdown vs. Distance</t>
  </si>
  <si>
    <t>S</t>
  </si>
  <si>
    <t>Unconfined Scenario:</t>
  </si>
  <si>
    <t>fails check</t>
  </si>
  <si>
    <t>K increased 10x</t>
  </si>
  <si>
    <t>K decreased 10x</t>
  </si>
  <si>
    <t>Sy 50% higher</t>
  </si>
  <si>
    <t>Sy 50% lower</t>
  </si>
  <si>
    <t>K or b doubled</t>
  </si>
  <si>
    <t>K or b halved</t>
  </si>
  <si>
    <t>S increased 10x</t>
  </si>
  <si>
    <t>S decreased 10x</t>
  </si>
  <si>
    <t>passes check</t>
  </si>
  <si>
    <t>unused</t>
  </si>
  <si>
    <t>Confined Scenario: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</si>
</sst>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1" fontId="0" fillId="0" borderId="0" xfId="0" applyNumberFormat="1"/>
    <xf numFmtId="0" fontId="0" fillId="0" borderId="0" xfId="0" applyFont="1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Border="1"/>
    <xf numFmtId="3" fontId="0" fillId="0" borderId="0" xfId="0" applyNumberFormat="1"/>
    <xf numFmtId="3" fontId="0" fillId="2" borderId="0" xfId="0" applyNumberFormat="1" applyFill="1"/>
    <xf numFmtId="0" fontId="0" fillId="2" borderId="0" xfId="0" applyFill="1" applyBorder="1"/>
    <xf numFmtId="3" fontId="0" fillId="2" borderId="0" xfId="0" applyNumberFormat="1" applyFill="1" applyBorder="1"/>
    <xf numFmtId="0" fontId="0" fillId="2" borderId="0" xfId="0" applyFill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readingOrder="1"/>
    </xf>
    <xf numFmtId="3" fontId="0" fillId="2" borderId="0" xfId="0" applyNumberFormat="1" applyFill="1" applyAlignment="1">
      <alignment horizontal="center"/>
    </xf>
    <xf numFmtId="11" fontId="0" fillId="2" borderId="0" xfId="0" applyNumberFormat="1" applyFill="1" applyBorder="1"/>
    <xf numFmtId="0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48862642169728"/>
          <c:y val="0.14504923884514437"/>
          <c:w val="0.77376137357830266"/>
          <c:h val="0.74792396404994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'Unconfined Scenario'!$A$21</c:f>
              <c:strCache>
                <c:ptCount val="1"/>
                <c:pt idx="0">
                  <c:v>Base Case (num. model)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xVal>
            <c:numRef>
              <c:f>'Unconfined Scenario'!$C$18:$O$18</c:f>
              <c:numCache>
                <c:formatCode>General</c:formatCode>
                <c:ptCount val="13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'Unconfined Scenario'!$C$21:$O$21</c:f>
              <c:numCache>
                <c:formatCode>#,##0</c:formatCode>
                <c:ptCount val="13"/>
                <c:pt idx="0">
                  <c:v>487.30660346144168</c:v>
                </c:pt>
                <c:pt idx="1">
                  <c:v>442.2845491610355</c:v>
                </c:pt>
                <c:pt idx="2">
                  <c:v>337.74657639137803</c:v>
                </c:pt>
                <c:pt idx="3">
                  <c:v>292.72452209097185</c:v>
                </c:pt>
                <c:pt idx="4">
                  <c:v>188.18654932131429</c:v>
                </c:pt>
                <c:pt idx="5">
                  <c:v>143.16449502090813</c:v>
                </c:pt>
                <c:pt idx="6">
                  <c:v>98.142440720501952</c:v>
                </c:pt>
                <c:pt idx="7">
                  <c:v>38.626522251250627</c:v>
                </c:pt>
                <c:pt idx="8">
                  <c:v>-6.3955320491555536</c:v>
                </c:pt>
                <c:pt idx="9">
                  <c:v>-32.731745520324836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'Unconfined Scenario'!$A$23</c:f>
              <c:strCache>
                <c:ptCount val="1"/>
                <c:pt idx="0">
                  <c:v>K increased 10x</c:v>
                </c:pt>
              </c:strCache>
            </c:strRef>
          </c:tx>
          <c:xVal>
            <c:numRef>
              <c:f>'Unconfined Scenario'!$C$18:$L$18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'Unconfined Scenario'!$C$23:$L$23</c:f>
              <c:numCache>
                <c:formatCode>#,##0</c:formatCode>
                <c:ptCount val="10"/>
                <c:pt idx="0">
                  <c:v>56.208661699647351</c:v>
                </c:pt>
                <c:pt idx="1">
                  <c:v>51.706456269606733</c:v>
                </c:pt>
                <c:pt idx="2">
                  <c:v>41.252658992640981</c:v>
                </c:pt>
                <c:pt idx="3">
                  <c:v>36.750453562600363</c:v>
                </c:pt>
                <c:pt idx="4">
                  <c:v>26.296656285634612</c:v>
                </c:pt>
                <c:pt idx="5">
                  <c:v>21.794450855593997</c:v>
                </c:pt>
                <c:pt idx="6">
                  <c:v>17.292245425553379</c:v>
                </c:pt>
                <c:pt idx="7">
                  <c:v>11.340653578628247</c:v>
                </c:pt>
                <c:pt idx="8">
                  <c:v>6.8384481485876289</c:v>
                </c:pt>
                <c:pt idx="9">
                  <c:v>4.2048268014707002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'Unconfined Scenario'!$A$25</c:f>
              <c:strCache>
                <c:ptCount val="1"/>
                <c:pt idx="0">
                  <c:v>K decreased 10x</c:v>
                </c:pt>
              </c:strCache>
            </c:strRef>
          </c:tx>
          <c:xVal>
            <c:numRef>
              <c:f>'Unconfined Scenario'!$C$18:$L$18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'Unconfined Scenario'!$C$25:$L$25</c:f>
              <c:numCache>
                <c:formatCode>#,##0</c:formatCode>
                <c:ptCount val="10"/>
                <c:pt idx="0">
                  <c:v>4125.2658992640982</c:v>
                </c:pt>
                <c:pt idx="1">
                  <c:v>3675.045356260036</c:v>
                </c:pt>
                <c:pt idx="2">
                  <c:v>2629.6656285634613</c:v>
                </c:pt>
                <c:pt idx="3">
                  <c:v>2179.4450855593996</c:v>
                </c:pt>
                <c:pt idx="4">
                  <c:v>1134.0653578628246</c:v>
                </c:pt>
                <c:pt idx="5">
                  <c:v>683.84481485876279</c:v>
                </c:pt>
                <c:pt idx="6">
                  <c:v>233.62427185470105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'Unconfined Scenario'!$A$27</c:f>
              <c:strCache>
                <c:ptCount val="1"/>
                <c:pt idx="0">
                  <c:v>K or b doubled</c:v>
                </c:pt>
              </c:strCache>
            </c:strRef>
          </c:tx>
          <c:xVal>
            <c:numRef>
              <c:f>'Unconfined Scenario'!$C$18:$L$18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'Unconfined Scenario'!$C$27:$L$27</c:f>
              <c:numCache>
                <c:formatCode>#,##0</c:formatCode>
                <c:ptCount val="10"/>
                <c:pt idx="0">
                  <c:v>254.9088153058224</c:v>
                </c:pt>
                <c:pt idx="1">
                  <c:v>232.39778815561931</c:v>
                </c:pt>
                <c:pt idx="2">
                  <c:v>180.12880177079055</c:v>
                </c:pt>
                <c:pt idx="3">
                  <c:v>157.61777462058745</c:v>
                </c:pt>
                <c:pt idx="4">
                  <c:v>105.34878823575869</c:v>
                </c:pt>
                <c:pt idx="5">
                  <c:v>82.837761085555613</c:v>
                </c:pt>
                <c:pt idx="6">
                  <c:v>60.326733935352522</c:v>
                </c:pt>
                <c:pt idx="7">
                  <c:v>30.568774700726859</c:v>
                </c:pt>
                <c:pt idx="8">
                  <c:v>8.0577475505237679</c:v>
                </c:pt>
                <c:pt idx="9">
                  <c:v>-5.1103591850608741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'Unconfined Scenario'!$A$29</c:f>
              <c:strCache>
                <c:ptCount val="1"/>
                <c:pt idx="0">
                  <c:v>K or b halved</c:v>
                </c:pt>
              </c:strCache>
            </c:strRef>
          </c:tx>
          <c:xVal>
            <c:numRef>
              <c:f>'Unconfined Scenario'!$C$18:$L$18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'Unconfined Scenario'!$C$29:$L$29</c:f>
              <c:numCache>
                <c:formatCode>#,##0</c:formatCode>
                <c:ptCount val="10"/>
                <c:pt idx="0">
                  <c:v>929.59115262247724</c:v>
                </c:pt>
                <c:pt idx="1">
                  <c:v>839.54704402166487</c:v>
                </c:pt>
                <c:pt idx="2">
                  <c:v>630.47109848234982</c:v>
                </c:pt>
                <c:pt idx="3">
                  <c:v>540.42698988153745</c:v>
                </c:pt>
                <c:pt idx="4">
                  <c:v>331.35104434222245</c:v>
                </c:pt>
                <c:pt idx="5">
                  <c:v>241.30693574141009</c:v>
                </c:pt>
                <c:pt idx="6">
                  <c:v>151.26282714059772</c:v>
                </c:pt>
                <c:pt idx="7">
                  <c:v>32.230990202095072</c:v>
                </c:pt>
                <c:pt idx="8">
                  <c:v>-57.813118398717286</c:v>
                </c:pt>
                <c:pt idx="9">
                  <c:v>-110.48554534105585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'Unconfined Scenario'!$A$31</c:f>
              <c:strCache>
                <c:ptCount val="1"/>
                <c:pt idx="0">
                  <c:v>Sy 50% higher</c:v>
                </c:pt>
              </c:strCache>
            </c:strRef>
          </c:tx>
          <c:xVal>
            <c:numRef>
              <c:f>'Unconfined Scenario'!$C$18:$L$18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'Unconfined Scenario'!$C$31:$L$31</c:f>
              <c:numCache>
                <c:formatCode>#,##0</c:formatCode>
                <c:ptCount val="10"/>
                <c:pt idx="0">
                  <c:v>474.13849672585707</c:v>
                </c:pt>
                <c:pt idx="1">
                  <c:v>429.11644242545083</c:v>
                </c:pt>
                <c:pt idx="2">
                  <c:v>324.57846965579336</c:v>
                </c:pt>
                <c:pt idx="3">
                  <c:v>279.55641535538717</c:v>
                </c:pt>
                <c:pt idx="4">
                  <c:v>175.01844258572967</c:v>
                </c:pt>
                <c:pt idx="5">
                  <c:v>129.99638828532349</c:v>
                </c:pt>
                <c:pt idx="6">
                  <c:v>84.974333984917294</c:v>
                </c:pt>
                <c:pt idx="7">
                  <c:v>25.458415515665983</c:v>
                </c:pt>
                <c:pt idx="8">
                  <c:v>-19.563638784740199</c:v>
                </c:pt>
                <c:pt idx="9">
                  <c:v>-45.899852255909479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'Unconfined Scenario'!$A$33</c:f>
              <c:strCache>
                <c:ptCount val="1"/>
                <c:pt idx="0">
                  <c:v>Sy 50% lower</c:v>
                </c:pt>
              </c:strCache>
            </c:strRef>
          </c:tx>
          <c:xVal>
            <c:numRef>
              <c:f>'Unconfined Scenario'!$C$18:$L$18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'Unconfined Scenario'!$C$33:$L$33</c:f>
              <c:numCache>
                <c:formatCode>#,##0</c:formatCode>
                <c:ptCount val="10"/>
                <c:pt idx="0">
                  <c:v>509.8176306116448</c:v>
                </c:pt>
                <c:pt idx="1">
                  <c:v>464.79557631123862</c:v>
                </c:pt>
                <c:pt idx="2">
                  <c:v>360.25760354158109</c:v>
                </c:pt>
                <c:pt idx="3">
                  <c:v>315.23554924117491</c:v>
                </c:pt>
                <c:pt idx="4">
                  <c:v>210.69757647151738</c:v>
                </c:pt>
                <c:pt idx="5">
                  <c:v>165.67552217111123</c:v>
                </c:pt>
                <c:pt idx="6">
                  <c:v>120.65346787070504</c:v>
                </c:pt>
                <c:pt idx="7">
                  <c:v>61.137549401453718</c:v>
                </c:pt>
                <c:pt idx="8">
                  <c:v>16.115495101047536</c:v>
                </c:pt>
                <c:pt idx="9">
                  <c:v>-10.220718370121748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68288"/>
        <c:axId val="79870208"/>
      </c:scatterChart>
      <c:valAx>
        <c:axId val="7986828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(miles)</a:t>
                </a:r>
              </a:p>
            </c:rich>
          </c:tx>
          <c:layout>
            <c:manualLayout>
              <c:xMode val="edge"/>
              <c:yMode val="edge"/>
              <c:x val="0.48403599352971804"/>
              <c:y val="1.8968265330470056E-2"/>
            </c:manualLayout>
          </c:layout>
          <c:overlay val="0"/>
        </c:title>
        <c:numFmt formatCode="#,##0.0" sourceLinked="0"/>
        <c:majorTickMark val="cross"/>
        <c:minorTickMark val="none"/>
        <c:tickLblPos val="nextTo"/>
        <c:crossAx val="79870208"/>
        <c:crosses val="autoZero"/>
        <c:crossBetween val="midCat"/>
      </c:valAx>
      <c:valAx>
        <c:axId val="79870208"/>
        <c:scaling>
          <c:orientation val="maxMin"/>
          <c:max val="1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Drawdown</a:t>
                </a:r>
                <a:r>
                  <a:rPr lang="en-US" baseline="0"/>
                  <a:t> (ft)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9808133378859841E-2"/>
              <c:y val="0.383819295315358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79868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0792754387961689"/>
          <c:y val="0.49738553957351078"/>
          <c:w val="0.2271561854768154"/>
          <c:h val="0.24966547081023155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48862642169728"/>
          <c:y val="0.14504923884514437"/>
          <c:w val="0.77376137357830266"/>
          <c:h val="0.74792396404994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'Confined Scenario'!$A$21</c:f>
              <c:strCache>
                <c:ptCount val="1"/>
                <c:pt idx="0">
                  <c:v>Base Case (num. model)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xVal>
            <c:numRef>
              <c:f>'Confined Scenario'!$C$18:$O$18</c:f>
              <c:numCache>
                <c:formatCode>General</c:formatCode>
                <c:ptCount val="13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'Confined Scenario'!$C$21:$O$21</c:f>
              <c:numCache>
                <c:formatCode>#,##0</c:formatCode>
                <c:ptCount val="13"/>
                <c:pt idx="0">
                  <c:v>93.677720785315103</c:v>
                </c:pt>
                <c:pt idx="1">
                  <c:v>88.049963997764323</c:v>
                </c:pt>
                <c:pt idx="2">
                  <c:v>74.982717401557139</c:v>
                </c:pt>
                <c:pt idx="3">
                  <c:v>69.354960614006373</c:v>
                </c:pt>
                <c:pt idx="4">
                  <c:v>56.287714017799175</c:v>
                </c:pt>
                <c:pt idx="5">
                  <c:v>50.659957230248409</c:v>
                </c:pt>
                <c:pt idx="6">
                  <c:v>45.032200442697636</c:v>
                </c:pt>
                <c:pt idx="7">
                  <c:v>37.592710634041218</c:v>
                </c:pt>
                <c:pt idx="8">
                  <c:v>31.964953846490449</c:v>
                </c:pt>
                <c:pt idx="9">
                  <c:v>28.672927162594284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'Confined Scenario'!$A$23</c:f>
              <c:strCache>
                <c:ptCount val="1"/>
                <c:pt idx="0">
                  <c:v>K increased 10x</c:v>
                </c:pt>
              </c:strCache>
            </c:strRef>
          </c:tx>
          <c:xVal>
            <c:numRef>
              <c:f>'Confined Scenario'!$C$18:$L$18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'Confined Scenario'!$C$23:$L$23</c:f>
              <c:numCache>
                <c:formatCode>#,##0</c:formatCode>
                <c:ptCount val="10"/>
                <c:pt idx="0">
                  <c:v>10.302522247719407</c:v>
                </c:pt>
                <c:pt idx="1">
                  <c:v>9.7397465689643301</c:v>
                </c:pt>
                <c:pt idx="2">
                  <c:v>8.4330219093436121</c:v>
                </c:pt>
                <c:pt idx="3">
                  <c:v>7.8702462305885339</c:v>
                </c:pt>
                <c:pt idx="4">
                  <c:v>6.5635215709678159</c:v>
                </c:pt>
                <c:pt idx="5">
                  <c:v>6.0007458922127395</c:v>
                </c:pt>
                <c:pt idx="6">
                  <c:v>5.4379702134576613</c:v>
                </c:pt>
                <c:pt idx="7">
                  <c:v>4.6940212325920196</c:v>
                </c:pt>
                <c:pt idx="8">
                  <c:v>4.1312455538369433</c:v>
                </c:pt>
                <c:pt idx="9">
                  <c:v>3.8020428854473267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'Confined Scenario'!$A$25</c:f>
              <c:strCache>
                <c:ptCount val="1"/>
                <c:pt idx="0">
                  <c:v>K decreased 10x</c:v>
                </c:pt>
              </c:strCache>
            </c:strRef>
          </c:tx>
          <c:xVal>
            <c:numRef>
              <c:f>'Confined Scenario'!$C$18:$L$18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'Confined Scenario'!$C$25:$L$25</c:f>
              <c:numCache>
                <c:formatCode>#,##0</c:formatCode>
                <c:ptCount val="10"/>
                <c:pt idx="0">
                  <c:v>843.30219093436108</c:v>
                </c:pt>
                <c:pt idx="1">
                  <c:v>787.02462305885331</c:v>
                </c:pt>
                <c:pt idx="2">
                  <c:v>656.35215709678153</c:v>
                </c:pt>
                <c:pt idx="3">
                  <c:v>600.07458922127387</c:v>
                </c:pt>
                <c:pt idx="4">
                  <c:v>469.40212325920191</c:v>
                </c:pt>
                <c:pt idx="5">
                  <c:v>413.12455538369426</c:v>
                </c:pt>
                <c:pt idx="6">
                  <c:v>356.84698750818649</c:v>
                </c:pt>
                <c:pt idx="7">
                  <c:v>282.45208942162236</c:v>
                </c:pt>
                <c:pt idx="8">
                  <c:v>226.17452154611465</c:v>
                </c:pt>
                <c:pt idx="9">
                  <c:v>193.25425470715302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'Confined Scenario'!$A$27</c:f>
              <c:strCache>
                <c:ptCount val="1"/>
                <c:pt idx="0">
                  <c:v>K or b doubled</c:v>
                </c:pt>
              </c:strCache>
            </c:strRef>
          </c:tx>
          <c:xVal>
            <c:numRef>
              <c:f>'Confined Scenario'!$C$18:$L$18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'Confined Scenario'!$C$27:$L$27</c:f>
              <c:numCache>
                <c:formatCode>#,##0</c:formatCode>
                <c:ptCount val="10"/>
                <c:pt idx="0">
                  <c:v>48.245799589545243</c:v>
                </c:pt>
                <c:pt idx="1">
                  <c:v>45.431921195769853</c:v>
                </c:pt>
                <c:pt idx="2">
                  <c:v>38.898297897666261</c:v>
                </c:pt>
                <c:pt idx="3">
                  <c:v>36.084419503890878</c:v>
                </c:pt>
                <c:pt idx="4">
                  <c:v>29.550796205787282</c:v>
                </c:pt>
                <c:pt idx="5">
                  <c:v>26.736917812011896</c:v>
                </c:pt>
                <c:pt idx="6">
                  <c:v>23.923039418236513</c:v>
                </c:pt>
                <c:pt idx="7">
                  <c:v>20.2032945139083</c:v>
                </c:pt>
                <c:pt idx="8">
                  <c:v>17.389416120132918</c:v>
                </c:pt>
                <c:pt idx="9">
                  <c:v>15.743402778184835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'Confined Scenario'!$A$29</c:f>
              <c:strCache>
                <c:ptCount val="1"/>
                <c:pt idx="0">
                  <c:v>K or b halved</c:v>
                </c:pt>
              </c:strCache>
            </c:strRef>
          </c:tx>
          <c:xVal>
            <c:numRef>
              <c:f>'Confined Scenario'!$C$18:$L$18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'Confined Scenario'!$C$29:$L$29</c:f>
              <c:numCache>
                <c:formatCode>#,##0</c:formatCode>
                <c:ptCount val="10"/>
                <c:pt idx="0">
                  <c:v>181.72768478307941</c:v>
                </c:pt>
                <c:pt idx="1">
                  <c:v>170.47217120797788</c:v>
                </c:pt>
                <c:pt idx="2">
                  <c:v>144.33767801556351</c:v>
                </c:pt>
                <c:pt idx="3">
                  <c:v>133.08216444046198</c:v>
                </c:pt>
                <c:pt idx="4">
                  <c:v>106.94767124804758</c:v>
                </c:pt>
                <c:pt idx="5">
                  <c:v>95.692157672946053</c:v>
                </c:pt>
                <c:pt idx="6">
                  <c:v>84.436644097844507</c:v>
                </c:pt>
                <c:pt idx="7">
                  <c:v>69.55766448053167</c:v>
                </c:pt>
                <c:pt idx="8">
                  <c:v>58.302150905430118</c:v>
                </c:pt>
                <c:pt idx="9">
                  <c:v>51.718097537637803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'Confined Scenario'!$A$31</c:f>
              <c:strCache>
                <c:ptCount val="1"/>
                <c:pt idx="0">
                  <c:v>S increased 10x</c:v>
                </c:pt>
              </c:strCache>
            </c:strRef>
          </c:tx>
          <c:xVal>
            <c:numRef>
              <c:f>'Confined Scenario'!$C$18:$L$18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'Confined Scenario'!$C$31:$L$31</c:f>
              <c:numCache>
                <c:formatCode>#,##0</c:formatCode>
                <c:ptCount val="10"/>
                <c:pt idx="0">
                  <c:v>84.330219093436114</c:v>
                </c:pt>
                <c:pt idx="1">
                  <c:v>78.702462305885348</c:v>
                </c:pt>
                <c:pt idx="2">
                  <c:v>65.635215709678164</c:v>
                </c:pt>
                <c:pt idx="3">
                  <c:v>60.007458922127391</c:v>
                </c:pt>
                <c:pt idx="4">
                  <c:v>46.9402123259202</c:v>
                </c:pt>
                <c:pt idx="5">
                  <c:v>41.312455538369434</c:v>
                </c:pt>
                <c:pt idx="6">
                  <c:v>35.684698750818654</c:v>
                </c:pt>
                <c:pt idx="7">
                  <c:v>28.24520894216224</c:v>
                </c:pt>
                <c:pt idx="8">
                  <c:v>22.617452154611467</c:v>
                </c:pt>
                <c:pt idx="9">
                  <c:v>19.325425470715306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'Confined Scenario'!$A$33</c:f>
              <c:strCache>
                <c:ptCount val="1"/>
                <c:pt idx="0">
                  <c:v>S decreased 10x</c:v>
                </c:pt>
              </c:strCache>
            </c:strRef>
          </c:tx>
          <c:xVal>
            <c:numRef>
              <c:f>'Confined Scenario'!$C$18:$L$18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0.37878787878787878</c:v>
                </c:pt>
                <c:pt idx="7">
                  <c:v>0.94696969696969702</c:v>
                </c:pt>
                <c:pt idx="8">
                  <c:v>1.893939393939394</c:v>
                </c:pt>
                <c:pt idx="9">
                  <c:v>2.8409090909090908</c:v>
                </c:pt>
              </c:numCache>
            </c:numRef>
          </c:xVal>
          <c:yVal>
            <c:numRef>
              <c:f>'Confined Scenario'!$C$33:$L$33</c:f>
              <c:numCache>
                <c:formatCode>#,##0</c:formatCode>
                <c:ptCount val="10"/>
                <c:pt idx="0">
                  <c:v>103.02522247719408</c:v>
                </c:pt>
                <c:pt idx="1">
                  <c:v>97.397465689643298</c:v>
                </c:pt>
                <c:pt idx="2">
                  <c:v>84.330219093436114</c:v>
                </c:pt>
                <c:pt idx="3">
                  <c:v>78.702462305885348</c:v>
                </c:pt>
                <c:pt idx="4">
                  <c:v>65.635215709678164</c:v>
                </c:pt>
                <c:pt idx="5">
                  <c:v>60.007458922127391</c:v>
                </c:pt>
                <c:pt idx="6">
                  <c:v>54.379702134576618</c:v>
                </c:pt>
                <c:pt idx="7">
                  <c:v>46.9402123259202</c:v>
                </c:pt>
                <c:pt idx="8">
                  <c:v>41.312455538369434</c:v>
                </c:pt>
                <c:pt idx="9">
                  <c:v>38.020428854473266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15168"/>
        <c:axId val="39421440"/>
      </c:scatterChart>
      <c:valAx>
        <c:axId val="3941516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(miles)</a:t>
                </a:r>
              </a:p>
            </c:rich>
          </c:tx>
          <c:layout>
            <c:manualLayout>
              <c:xMode val="edge"/>
              <c:yMode val="edge"/>
              <c:x val="0.48403599352971804"/>
              <c:y val="1.8968265330470056E-2"/>
            </c:manualLayout>
          </c:layout>
          <c:overlay val="0"/>
        </c:title>
        <c:numFmt formatCode="#,##0.0" sourceLinked="0"/>
        <c:majorTickMark val="cross"/>
        <c:minorTickMark val="none"/>
        <c:tickLblPos val="nextTo"/>
        <c:crossAx val="39421440"/>
        <c:crosses val="autoZero"/>
        <c:crossBetween val="midCat"/>
      </c:valAx>
      <c:valAx>
        <c:axId val="39421440"/>
        <c:scaling>
          <c:orientation val="maxMin"/>
          <c:max val="8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Drawdown</a:t>
                </a:r>
                <a:r>
                  <a:rPr lang="en-US" baseline="0"/>
                  <a:t> (ft)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9808133378859841E-2"/>
              <c:y val="0.383819295315358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39415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0792754387961689"/>
          <c:y val="0.49738553957351078"/>
          <c:w val="0.22387271893247246"/>
          <c:h val="0.25649522533087621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56</xdr:row>
      <xdr:rowOff>19050</xdr:rowOff>
    </xdr:from>
    <xdr:to>
      <xdr:col>10</xdr:col>
      <xdr:colOff>1</xdr:colOff>
      <xdr:row>89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56</xdr:row>
      <xdr:rowOff>9525</xdr:rowOff>
    </xdr:from>
    <xdr:to>
      <xdr:col>10</xdr:col>
      <xdr:colOff>0</xdr:colOff>
      <xdr:row>90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E12" sqref="E12"/>
    </sheetView>
  </sheetViews>
  <sheetFormatPr defaultRowHeight="15" x14ac:dyDescent="0.25"/>
  <cols>
    <col min="1" max="1" width="23.28515625" customWidth="1"/>
    <col min="2" max="2" width="10.85546875" customWidth="1"/>
  </cols>
  <sheetData>
    <row r="1" spans="1:12" x14ac:dyDescent="0.25">
      <c r="A1" t="s">
        <v>1</v>
      </c>
    </row>
    <row r="2" spans="1:12" x14ac:dyDescent="0.25">
      <c r="A2" t="s">
        <v>2</v>
      </c>
    </row>
    <row r="4" spans="1:12" x14ac:dyDescent="0.25">
      <c r="A4" s="3" t="s">
        <v>3</v>
      </c>
    </row>
    <row r="5" spans="1:12" x14ac:dyDescent="0.25">
      <c r="A5" t="s">
        <v>4</v>
      </c>
    </row>
    <row r="6" spans="1:12" x14ac:dyDescent="0.25">
      <c r="A6" t="s">
        <v>5</v>
      </c>
    </row>
    <row r="7" spans="1:12" x14ac:dyDescent="0.25">
      <c r="A7" t="s">
        <v>6</v>
      </c>
    </row>
    <row r="8" spans="1:12" x14ac:dyDescent="0.25">
      <c r="A8" t="s">
        <v>15</v>
      </c>
    </row>
    <row r="9" spans="1:12" x14ac:dyDescent="0.25">
      <c r="A9" t="s">
        <v>16</v>
      </c>
    </row>
    <row r="11" spans="1:12" x14ac:dyDescent="0.25">
      <c r="A11" s="12" t="s">
        <v>25</v>
      </c>
    </row>
    <row r="12" spans="1:12" x14ac:dyDescent="0.25">
      <c r="A12" s="1" t="s">
        <v>18</v>
      </c>
    </row>
    <row r="13" spans="1:12" ht="51" customHeight="1" x14ac:dyDescent="0.25">
      <c r="A13" s="13" t="s">
        <v>22</v>
      </c>
      <c r="B13" s="14" t="s">
        <v>20</v>
      </c>
      <c r="C13" s="14" t="s">
        <v>21</v>
      </c>
      <c r="D13" s="14"/>
      <c r="E13" s="14" t="s">
        <v>7</v>
      </c>
      <c r="F13" s="14" t="s">
        <v>8</v>
      </c>
      <c r="G13" s="14" t="s">
        <v>9</v>
      </c>
      <c r="H13" s="14"/>
      <c r="I13" s="14" t="s">
        <v>10</v>
      </c>
      <c r="J13" s="14" t="s">
        <v>0</v>
      </c>
      <c r="K13" s="14"/>
      <c r="L13" s="14" t="s">
        <v>11</v>
      </c>
    </row>
    <row r="14" spans="1:12" x14ac:dyDescent="0.25">
      <c r="A14" s="16">
        <v>1</v>
      </c>
      <c r="B14" s="8">
        <v>3423</v>
      </c>
      <c r="C14" s="6">
        <f>B14*119.3/A14</f>
        <v>408363.89999999997</v>
      </c>
      <c r="D14" s="4"/>
      <c r="E14" s="9">
        <v>10</v>
      </c>
      <c r="F14" s="10">
        <v>100</v>
      </c>
      <c r="G14" s="5">
        <f>E14*F14</f>
        <v>1000</v>
      </c>
      <c r="H14" s="4"/>
      <c r="I14" s="11">
        <v>20</v>
      </c>
      <c r="J14" s="6">
        <f>I14*365</f>
        <v>7300</v>
      </c>
      <c r="K14" s="4"/>
      <c r="L14" s="18">
        <v>0.2</v>
      </c>
    </row>
    <row r="17" spans="1:13" x14ac:dyDescent="0.25">
      <c r="B17" t="s">
        <v>12</v>
      </c>
      <c r="C17" s="7">
        <v>5</v>
      </c>
      <c r="D17" s="7">
        <v>10</v>
      </c>
      <c r="E17" s="7">
        <v>50</v>
      </c>
      <c r="F17" s="7">
        <v>100</v>
      </c>
      <c r="G17" s="7">
        <v>500</v>
      </c>
      <c r="H17" s="7">
        <v>1000</v>
      </c>
      <c r="I17" s="7">
        <v>2000</v>
      </c>
      <c r="J17" s="7">
        <v>5000</v>
      </c>
      <c r="K17" s="7">
        <v>10000</v>
      </c>
      <c r="L17" s="7">
        <v>15000</v>
      </c>
    </row>
    <row r="18" spans="1:13" x14ac:dyDescent="0.25">
      <c r="B18" t="s">
        <v>13</v>
      </c>
      <c r="C18">
        <f>C17/5280</f>
        <v>9.46969696969697E-4</v>
      </c>
      <c r="D18">
        <f t="shared" ref="D18:L18" si="0">D17/5280</f>
        <v>1.893939393939394E-3</v>
      </c>
      <c r="E18">
        <f t="shared" si="0"/>
        <v>9.46969696969697E-3</v>
      </c>
      <c r="F18">
        <f t="shared" si="0"/>
        <v>1.893939393939394E-2</v>
      </c>
      <c r="G18">
        <f t="shared" si="0"/>
        <v>9.4696969696969696E-2</v>
      </c>
      <c r="H18">
        <f t="shared" si="0"/>
        <v>0.18939393939393939</v>
      </c>
      <c r="I18">
        <f t="shared" si="0"/>
        <v>0.37878787878787878</v>
      </c>
      <c r="J18">
        <f t="shared" si="0"/>
        <v>0.94696969696969702</v>
      </c>
      <c r="K18">
        <f t="shared" si="0"/>
        <v>1.893939393939394</v>
      </c>
      <c r="L18">
        <f t="shared" si="0"/>
        <v>2.8409090909090908</v>
      </c>
    </row>
    <row r="21" spans="1:13" x14ac:dyDescent="0.25">
      <c r="A21" t="s">
        <v>19</v>
      </c>
      <c r="B21" t="s">
        <v>14</v>
      </c>
      <c r="C21" s="7">
        <v>487.30660346144168</v>
      </c>
      <c r="D21" s="7">
        <v>442.2845491610355</v>
      </c>
      <c r="E21" s="7">
        <v>337.74657639137803</v>
      </c>
      <c r="F21" s="7">
        <v>292.72452209097185</v>
      </c>
      <c r="G21" s="7">
        <v>188.18654932131429</v>
      </c>
      <c r="H21" s="7">
        <v>143.16449502090813</v>
      </c>
      <c r="I21" s="7">
        <v>98.142440720501952</v>
      </c>
      <c r="J21" s="7">
        <v>38.626522251250627</v>
      </c>
      <c r="K21" s="7">
        <v>-6.3955320491555536</v>
      </c>
      <c r="L21" s="7">
        <v>-32.731745520324836</v>
      </c>
    </row>
    <row r="22" spans="1:13" x14ac:dyDescent="0.25">
      <c r="B22" t="s">
        <v>17</v>
      </c>
      <c r="C22" s="2">
        <v>1.7123287671232878E-7</v>
      </c>
      <c r="D22" s="2">
        <v>6.8493150684931511E-7</v>
      </c>
      <c r="E22" s="2">
        <v>1.7123287671232875E-5</v>
      </c>
      <c r="F22" s="2">
        <v>6.8493150684931502E-5</v>
      </c>
      <c r="G22" s="2">
        <v>1.7123287671232876E-3</v>
      </c>
      <c r="H22" s="2">
        <v>6.8493150684931503E-3</v>
      </c>
      <c r="I22" s="2">
        <v>2.7397260273972601E-2</v>
      </c>
      <c r="J22" s="2">
        <v>0.17123287671232876</v>
      </c>
      <c r="K22" s="2">
        <v>0.68493150684931503</v>
      </c>
      <c r="L22" s="2">
        <v>1.5410958904109588</v>
      </c>
      <c r="M22" s="2" t="str">
        <f>IF(MAX(C22:L22)&gt;0.1, "fails check", "passes check")</f>
        <v>fails check</v>
      </c>
    </row>
    <row r="23" spans="1:13" x14ac:dyDescent="0.25">
      <c r="A23" t="s">
        <v>27</v>
      </c>
      <c r="B23" t="s">
        <v>14</v>
      </c>
      <c r="C23" s="7">
        <v>56.208661699647351</v>
      </c>
      <c r="D23" s="7">
        <v>51.706456269606733</v>
      </c>
      <c r="E23" s="7">
        <v>41.252658992640981</v>
      </c>
      <c r="F23" s="7">
        <v>36.750453562600363</v>
      </c>
      <c r="G23" s="7">
        <v>26.296656285634612</v>
      </c>
      <c r="H23" s="7">
        <v>21.794450855593997</v>
      </c>
      <c r="I23" s="7">
        <v>17.292245425553379</v>
      </c>
      <c r="J23" s="7">
        <v>11.340653578628247</v>
      </c>
      <c r="K23" s="7">
        <v>6.8384481485876289</v>
      </c>
      <c r="L23" s="7">
        <v>4.2048268014707002</v>
      </c>
    </row>
    <row r="24" spans="1:13" x14ac:dyDescent="0.25">
      <c r="B24" t="s">
        <v>17</v>
      </c>
      <c r="C24" s="2">
        <v>1.7123287671232876E-8</v>
      </c>
      <c r="D24" s="2">
        <v>6.8493150684931506E-8</v>
      </c>
      <c r="E24" s="2">
        <v>1.7123287671232877E-6</v>
      </c>
      <c r="F24" s="2">
        <v>6.8493150684931509E-6</v>
      </c>
      <c r="G24" s="2">
        <v>1.7123287671232877E-4</v>
      </c>
      <c r="H24" s="2">
        <v>6.8493150684931507E-4</v>
      </c>
      <c r="I24" s="2">
        <v>2.7397260273972603E-3</v>
      </c>
      <c r="J24" s="2">
        <v>1.7123287671232876E-2</v>
      </c>
      <c r="K24" s="2">
        <v>6.8493150684931503E-2</v>
      </c>
      <c r="L24" s="2">
        <v>0.1541095890410959</v>
      </c>
      <c r="M24" s="2" t="s">
        <v>26</v>
      </c>
    </row>
    <row r="25" spans="1:13" x14ac:dyDescent="0.25">
      <c r="A25" t="s">
        <v>28</v>
      </c>
      <c r="B25" t="s">
        <v>14</v>
      </c>
      <c r="C25" s="7">
        <v>4125.2658992640982</v>
      </c>
      <c r="D25" s="7">
        <v>3675.045356260036</v>
      </c>
      <c r="E25" s="7">
        <v>2629.6656285634613</v>
      </c>
      <c r="F25" s="7">
        <v>2179.4450855593996</v>
      </c>
      <c r="G25" s="7">
        <v>1134.0653578628246</v>
      </c>
      <c r="H25" s="7">
        <v>683.84481485876279</v>
      </c>
      <c r="I25" s="7">
        <v>233.62427185470105</v>
      </c>
      <c r="J25" s="7"/>
      <c r="K25" s="7"/>
      <c r="L25" s="7"/>
    </row>
    <row r="26" spans="1:13" x14ac:dyDescent="0.25">
      <c r="B26" t="s">
        <v>17</v>
      </c>
      <c r="C26" s="2">
        <v>1.7123287671232877E-6</v>
      </c>
      <c r="D26" s="2">
        <v>6.8493150684931509E-6</v>
      </c>
      <c r="E26" s="2">
        <v>1.7123287671232877E-4</v>
      </c>
      <c r="F26" s="2">
        <v>6.8493150684931507E-4</v>
      </c>
      <c r="G26" s="2">
        <v>1.7123287671232876E-2</v>
      </c>
      <c r="H26" s="2">
        <v>6.8493150684931503E-2</v>
      </c>
      <c r="I26" s="2">
        <v>0.27397260273972601</v>
      </c>
      <c r="J26" s="2">
        <v>1.7123287671232876</v>
      </c>
      <c r="K26" s="2">
        <v>6.8493150684931505</v>
      </c>
      <c r="L26" s="2">
        <v>15.41095890410959</v>
      </c>
      <c r="M26" s="2" t="s">
        <v>26</v>
      </c>
    </row>
    <row r="27" spans="1:13" x14ac:dyDescent="0.25">
      <c r="A27" t="s">
        <v>31</v>
      </c>
      <c r="B27" t="s">
        <v>14</v>
      </c>
      <c r="C27" s="7">
        <v>254.9088153058224</v>
      </c>
      <c r="D27" s="7">
        <v>232.39778815561931</v>
      </c>
      <c r="E27" s="7">
        <v>180.12880177079055</v>
      </c>
      <c r="F27" s="7">
        <v>157.61777462058745</v>
      </c>
      <c r="G27" s="7">
        <v>105.34878823575869</v>
      </c>
      <c r="H27" s="7">
        <v>82.837761085555613</v>
      </c>
      <c r="I27" s="7">
        <v>60.326733935352522</v>
      </c>
      <c r="J27" s="7">
        <v>30.568774700726859</v>
      </c>
      <c r="K27" s="7">
        <v>8.0577475505237679</v>
      </c>
      <c r="L27" s="7">
        <v>-5.1103591850608741</v>
      </c>
    </row>
    <row r="28" spans="1:13" x14ac:dyDescent="0.25">
      <c r="B28" t="s">
        <v>17</v>
      </c>
      <c r="C28" s="2">
        <v>8.5616438356164389E-8</v>
      </c>
      <c r="D28" s="2">
        <v>3.4246575342465755E-7</v>
      </c>
      <c r="E28" s="2">
        <v>8.5616438356164377E-6</v>
      </c>
      <c r="F28" s="2">
        <v>3.4246575342465751E-5</v>
      </c>
      <c r="G28" s="2">
        <v>8.5616438356164379E-4</v>
      </c>
      <c r="H28" s="2">
        <v>3.4246575342465752E-3</v>
      </c>
      <c r="I28" s="2">
        <v>1.3698630136986301E-2</v>
      </c>
      <c r="J28" s="2">
        <v>8.5616438356164379E-2</v>
      </c>
      <c r="K28" s="2">
        <v>0.34246575342465752</v>
      </c>
      <c r="L28" s="2">
        <v>0.77054794520547942</v>
      </c>
      <c r="M28" s="2" t="s">
        <v>26</v>
      </c>
    </row>
    <row r="29" spans="1:13" x14ac:dyDescent="0.25">
      <c r="A29" t="s">
        <v>32</v>
      </c>
      <c r="B29" t="s">
        <v>14</v>
      </c>
      <c r="C29" s="7">
        <v>929.59115262247724</v>
      </c>
      <c r="D29" s="7">
        <v>839.54704402166487</v>
      </c>
      <c r="E29" s="7">
        <v>630.47109848234982</v>
      </c>
      <c r="F29" s="7">
        <v>540.42698988153745</v>
      </c>
      <c r="G29" s="7">
        <v>331.35104434222245</v>
      </c>
      <c r="H29" s="7">
        <v>241.30693574141009</v>
      </c>
      <c r="I29" s="7">
        <v>151.26282714059772</v>
      </c>
      <c r="J29" s="7">
        <v>32.230990202095072</v>
      </c>
      <c r="K29" s="7">
        <v>-57.813118398717286</v>
      </c>
      <c r="L29" s="7">
        <v>-110.48554534105585</v>
      </c>
    </row>
    <row r="30" spans="1:13" x14ac:dyDescent="0.25">
      <c r="B30" t="s">
        <v>17</v>
      </c>
      <c r="C30" s="2">
        <v>3.4246575342465755E-7</v>
      </c>
      <c r="D30" s="2">
        <v>1.3698630136986302E-6</v>
      </c>
      <c r="E30" s="2">
        <v>3.4246575342465751E-5</v>
      </c>
      <c r="F30" s="2">
        <v>1.36986301369863E-4</v>
      </c>
      <c r="G30" s="2">
        <v>3.4246575342465752E-3</v>
      </c>
      <c r="H30" s="2">
        <v>1.3698630136986301E-2</v>
      </c>
      <c r="I30" s="2">
        <v>5.4794520547945202E-2</v>
      </c>
      <c r="J30" s="2">
        <v>0.34246575342465752</v>
      </c>
      <c r="K30" s="2">
        <v>1.3698630136986301</v>
      </c>
      <c r="L30" s="2">
        <v>3.0821917808219177</v>
      </c>
      <c r="M30" s="2" t="s">
        <v>26</v>
      </c>
    </row>
    <row r="31" spans="1:13" x14ac:dyDescent="0.25">
      <c r="A31" t="s">
        <v>29</v>
      </c>
      <c r="B31" t="s">
        <v>14</v>
      </c>
      <c r="C31" s="7">
        <v>474.13849672585707</v>
      </c>
      <c r="D31" s="7">
        <v>429.11644242545083</v>
      </c>
      <c r="E31" s="7">
        <v>324.57846965579336</v>
      </c>
      <c r="F31" s="7">
        <v>279.55641535538717</v>
      </c>
      <c r="G31" s="7">
        <v>175.01844258572967</v>
      </c>
      <c r="H31" s="7">
        <v>129.99638828532349</v>
      </c>
      <c r="I31" s="7">
        <v>84.974333984917294</v>
      </c>
      <c r="J31" s="7">
        <v>25.458415515665983</v>
      </c>
      <c r="K31" s="7">
        <v>-19.563638784740199</v>
      </c>
      <c r="L31" s="7">
        <v>-45.899852255909479</v>
      </c>
    </row>
    <row r="32" spans="1:13" x14ac:dyDescent="0.25">
      <c r="B32" t="s">
        <v>17</v>
      </c>
      <c r="C32" s="2">
        <v>2.5684931506849313E-7</v>
      </c>
      <c r="D32" s="2">
        <v>1.0273972602739725E-6</v>
      </c>
      <c r="E32" s="2">
        <v>2.5684931506849317E-5</v>
      </c>
      <c r="F32" s="2">
        <v>1.0273972602739727E-4</v>
      </c>
      <c r="G32" s="2">
        <v>2.5684931506849314E-3</v>
      </c>
      <c r="H32" s="2">
        <v>1.0273972602739725E-2</v>
      </c>
      <c r="I32" s="2">
        <v>4.1095890410958902E-2</v>
      </c>
      <c r="J32" s="2">
        <v>0.25684931506849318</v>
      </c>
      <c r="K32" s="2">
        <v>1.0273972602739727</v>
      </c>
      <c r="L32" s="2">
        <v>2.3116438356164384</v>
      </c>
      <c r="M32" s="2" t="s">
        <v>26</v>
      </c>
    </row>
    <row r="33" spans="1:13" x14ac:dyDescent="0.25">
      <c r="A33" t="s">
        <v>30</v>
      </c>
      <c r="B33" t="s">
        <v>14</v>
      </c>
      <c r="C33" s="7">
        <v>509.8176306116448</v>
      </c>
      <c r="D33" s="7">
        <v>464.79557631123862</v>
      </c>
      <c r="E33" s="7">
        <v>360.25760354158109</v>
      </c>
      <c r="F33" s="7">
        <v>315.23554924117491</v>
      </c>
      <c r="G33" s="7">
        <v>210.69757647151738</v>
      </c>
      <c r="H33" s="7">
        <v>165.67552217111123</v>
      </c>
      <c r="I33" s="7">
        <v>120.65346787070504</v>
      </c>
      <c r="J33" s="7">
        <v>61.137549401453718</v>
      </c>
      <c r="K33" s="7">
        <v>16.115495101047536</v>
      </c>
      <c r="L33" s="7">
        <v>-10.220718370121748</v>
      </c>
    </row>
    <row r="34" spans="1:13" x14ac:dyDescent="0.25">
      <c r="B34" t="s">
        <v>17</v>
      </c>
      <c r="C34" s="2">
        <v>8.5616438356164389E-8</v>
      </c>
      <c r="D34" s="2">
        <v>3.4246575342465755E-7</v>
      </c>
      <c r="E34" s="2">
        <v>8.5616438356164377E-6</v>
      </c>
      <c r="F34" s="2">
        <v>3.4246575342465751E-5</v>
      </c>
      <c r="G34" s="2">
        <v>8.5616438356164379E-4</v>
      </c>
      <c r="H34" s="2">
        <v>3.4246575342465752E-3</v>
      </c>
      <c r="I34" s="2">
        <v>1.3698630136986301E-2</v>
      </c>
      <c r="J34" s="2">
        <v>8.5616438356164379E-2</v>
      </c>
      <c r="K34" s="2">
        <v>0.34246575342465752</v>
      </c>
      <c r="L34" s="2">
        <v>0.77054794520547942</v>
      </c>
      <c r="M34" s="2" t="s">
        <v>26</v>
      </c>
    </row>
    <row r="35" spans="1:13" x14ac:dyDescent="0.25">
      <c r="A35" s="1" t="s">
        <v>36</v>
      </c>
      <c r="B35" t="s">
        <v>14</v>
      </c>
      <c r="C35" s="7">
        <f t="shared" ref="C35:L35" si="1">(2.3*$C$14/(4*3.14*$G$14))*LOG10(2.25*$G$14*$J$14/($L$14*C$17^2))</f>
        <v>487.30660346144168</v>
      </c>
      <c r="D35" s="7">
        <f t="shared" si="1"/>
        <v>442.2845491610355</v>
      </c>
      <c r="E35" s="7">
        <f t="shared" si="1"/>
        <v>337.74657639137803</v>
      </c>
      <c r="F35" s="7">
        <f t="shared" si="1"/>
        <v>292.72452209097185</v>
      </c>
      <c r="G35" s="7">
        <f t="shared" si="1"/>
        <v>188.18654932131429</v>
      </c>
      <c r="H35" s="7">
        <f t="shared" si="1"/>
        <v>143.16449502090813</v>
      </c>
      <c r="I35" s="7">
        <f t="shared" si="1"/>
        <v>98.142440720501952</v>
      </c>
      <c r="J35" s="7">
        <f t="shared" si="1"/>
        <v>38.626522251250627</v>
      </c>
      <c r="K35" s="7">
        <f t="shared" si="1"/>
        <v>-6.3955320491555536</v>
      </c>
      <c r="L35" s="7">
        <f t="shared" si="1"/>
        <v>-32.731745520324836</v>
      </c>
    </row>
    <row r="36" spans="1:13" x14ac:dyDescent="0.25">
      <c r="B36" t="s">
        <v>17</v>
      </c>
      <c r="C36" s="2">
        <f t="shared" ref="C36:L36" si="2">(C$17^2)*$L$14/(4*$G$14*$J$14)</f>
        <v>1.7123287671232878E-7</v>
      </c>
      <c r="D36" s="2">
        <f t="shared" si="2"/>
        <v>6.8493150684931511E-7</v>
      </c>
      <c r="E36" s="2">
        <f t="shared" si="2"/>
        <v>1.7123287671232875E-5</v>
      </c>
      <c r="F36" s="2">
        <f t="shared" si="2"/>
        <v>6.8493150684931502E-5</v>
      </c>
      <c r="G36" s="2">
        <f t="shared" si="2"/>
        <v>1.7123287671232876E-3</v>
      </c>
      <c r="H36" s="2">
        <f t="shared" si="2"/>
        <v>6.8493150684931503E-3</v>
      </c>
      <c r="I36" s="2">
        <f t="shared" si="2"/>
        <v>2.7397260273972601E-2</v>
      </c>
      <c r="J36" s="2">
        <f t="shared" si="2"/>
        <v>0.17123287671232876</v>
      </c>
      <c r="K36" s="2">
        <f t="shared" si="2"/>
        <v>0.68493150684931503</v>
      </c>
      <c r="L36" s="2">
        <f t="shared" si="2"/>
        <v>1.5410958904109588</v>
      </c>
      <c r="M36" s="2" t="str">
        <f>IF(MAX(C36:L36)&gt;0.1, "fails check", "passes check")</f>
        <v>fails check</v>
      </c>
    </row>
    <row r="37" spans="1:13" x14ac:dyDescent="0.25">
      <c r="A37" s="1" t="s">
        <v>36</v>
      </c>
      <c r="B37" t="s">
        <v>14</v>
      </c>
      <c r="C37" s="7">
        <f t="shared" ref="C37:L37" si="3">(2.3*$C$14/(4*3.14*$G$14))*LOG10(2.25*$G$14*$J$14/($L$14*C$17^2))</f>
        <v>487.30660346144168</v>
      </c>
      <c r="D37" s="7">
        <f t="shared" si="3"/>
        <v>442.2845491610355</v>
      </c>
      <c r="E37" s="7">
        <f t="shared" si="3"/>
        <v>337.74657639137803</v>
      </c>
      <c r="F37" s="7">
        <f t="shared" si="3"/>
        <v>292.72452209097185</v>
      </c>
      <c r="G37" s="7">
        <f t="shared" si="3"/>
        <v>188.18654932131429</v>
      </c>
      <c r="H37" s="7">
        <f t="shared" si="3"/>
        <v>143.16449502090813</v>
      </c>
      <c r="I37" s="7">
        <f t="shared" si="3"/>
        <v>98.142440720501952</v>
      </c>
      <c r="J37" s="7">
        <f t="shared" si="3"/>
        <v>38.626522251250627</v>
      </c>
      <c r="K37" s="7">
        <f t="shared" si="3"/>
        <v>-6.3955320491555536</v>
      </c>
      <c r="L37" s="7">
        <f t="shared" si="3"/>
        <v>-32.731745520324836</v>
      </c>
    </row>
    <row r="38" spans="1:13" x14ac:dyDescent="0.25">
      <c r="B38" t="s">
        <v>17</v>
      </c>
      <c r="C38" s="2">
        <f t="shared" ref="C38:L38" si="4">(C$17^2)*$L$14/(4*$G$14*$J$14)</f>
        <v>1.7123287671232878E-7</v>
      </c>
      <c r="D38" s="2">
        <f t="shared" si="4"/>
        <v>6.8493150684931511E-7</v>
      </c>
      <c r="E38" s="2">
        <f t="shared" si="4"/>
        <v>1.7123287671232875E-5</v>
      </c>
      <c r="F38" s="2">
        <f t="shared" si="4"/>
        <v>6.8493150684931502E-5</v>
      </c>
      <c r="G38" s="2">
        <f t="shared" si="4"/>
        <v>1.7123287671232876E-3</v>
      </c>
      <c r="H38" s="2">
        <f t="shared" si="4"/>
        <v>6.8493150684931503E-3</v>
      </c>
      <c r="I38" s="2">
        <f t="shared" si="4"/>
        <v>2.7397260273972601E-2</v>
      </c>
      <c r="J38" s="2">
        <f t="shared" si="4"/>
        <v>0.17123287671232876</v>
      </c>
      <c r="K38" s="2">
        <f t="shared" si="4"/>
        <v>0.68493150684931503</v>
      </c>
      <c r="L38" s="2">
        <f t="shared" si="4"/>
        <v>1.5410958904109588</v>
      </c>
      <c r="M38" s="2" t="str">
        <f>IF(MAX(C38:L38)&gt;0.1, "fails check", "passes check")</f>
        <v>fails check</v>
      </c>
    </row>
    <row r="39" spans="1:13" x14ac:dyDescent="0.25">
      <c r="A39" s="1" t="s">
        <v>36</v>
      </c>
      <c r="B39" t="s">
        <v>14</v>
      </c>
      <c r="C39" s="7">
        <f t="shared" ref="C39:L39" si="5">(2.3*$C$14/(4*3.14*$G$14))*LOG10(2.25*$G$14*$J$14/($L$14*C$17^2))</f>
        <v>487.30660346144168</v>
      </c>
      <c r="D39" s="7">
        <f t="shared" si="5"/>
        <v>442.2845491610355</v>
      </c>
      <c r="E39" s="7">
        <f t="shared" si="5"/>
        <v>337.74657639137803</v>
      </c>
      <c r="F39" s="7">
        <f t="shared" si="5"/>
        <v>292.72452209097185</v>
      </c>
      <c r="G39" s="7">
        <f t="shared" si="5"/>
        <v>188.18654932131429</v>
      </c>
      <c r="H39" s="7">
        <f t="shared" si="5"/>
        <v>143.16449502090813</v>
      </c>
      <c r="I39" s="7">
        <f t="shared" si="5"/>
        <v>98.142440720501952</v>
      </c>
      <c r="J39" s="7">
        <f t="shared" si="5"/>
        <v>38.626522251250627</v>
      </c>
      <c r="K39" s="7">
        <f t="shared" si="5"/>
        <v>-6.3955320491555536</v>
      </c>
      <c r="L39" s="7">
        <f t="shared" si="5"/>
        <v>-32.731745520324836</v>
      </c>
    </row>
    <row r="40" spans="1:13" x14ac:dyDescent="0.25">
      <c r="B40" t="s">
        <v>17</v>
      </c>
      <c r="C40" s="2">
        <f t="shared" ref="C40:L40" si="6">(C$17^2)*$L$14/(4*$G$14*$J$14)</f>
        <v>1.7123287671232878E-7</v>
      </c>
      <c r="D40" s="2">
        <f t="shared" si="6"/>
        <v>6.8493150684931511E-7</v>
      </c>
      <c r="E40" s="2">
        <f t="shared" si="6"/>
        <v>1.7123287671232875E-5</v>
      </c>
      <c r="F40" s="2">
        <f t="shared" si="6"/>
        <v>6.8493150684931502E-5</v>
      </c>
      <c r="G40" s="2">
        <f t="shared" si="6"/>
        <v>1.7123287671232876E-3</v>
      </c>
      <c r="H40" s="2">
        <f t="shared" si="6"/>
        <v>6.8493150684931503E-3</v>
      </c>
      <c r="I40" s="2">
        <f t="shared" si="6"/>
        <v>2.7397260273972601E-2</v>
      </c>
      <c r="J40" s="2">
        <f t="shared" si="6"/>
        <v>0.17123287671232876</v>
      </c>
      <c r="K40" s="2">
        <f t="shared" si="6"/>
        <v>0.68493150684931503</v>
      </c>
      <c r="L40" s="2">
        <f t="shared" si="6"/>
        <v>1.5410958904109588</v>
      </c>
      <c r="M40" s="2" t="str">
        <f>IF(MAX(C40:L40)&gt;0.1, "fails check", "passes check")</f>
        <v>fails check</v>
      </c>
    </row>
    <row r="41" spans="1:13" x14ac:dyDescent="0.25">
      <c r="A41" s="1" t="s">
        <v>36</v>
      </c>
      <c r="B41" t="s">
        <v>14</v>
      </c>
      <c r="C41" s="7">
        <f t="shared" ref="C41:L41" si="7">(2.3*$C$14/(4*3.14*$G$14))*LOG10(2.25*$G$14*$J$14/($L$14*C$17^2))</f>
        <v>487.30660346144168</v>
      </c>
      <c r="D41" s="7">
        <f t="shared" si="7"/>
        <v>442.2845491610355</v>
      </c>
      <c r="E41" s="7">
        <f t="shared" si="7"/>
        <v>337.74657639137803</v>
      </c>
      <c r="F41" s="7">
        <f t="shared" si="7"/>
        <v>292.72452209097185</v>
      </c>
      <c r="G41" s="7">
        <f t="shared" si="7"/>
        <v>188.18654932131429</v>
      </c>
      <c r="H41" s="7">
        <f t="shared" si="7"/>
        <v>143.16449502090813</v>
      </c>
      <c r="I41" s="7">
        <f t="shared" si="7"/>
        <v>98.142440720501952</v>
      </c>
      <c r="J41" s="7">
        <f t="shared" si="7"/>
        <v>38.626522251250627</v>
      </c>
      <c r="K41" s="7">
        <f t="shared" si="7"/>
        <v>-6.3955320491555536</v>
      </c>
      <c r="L41" s="7">
        <f t="shared" si="7"/>
        <v>-32.731745520324836</v>
      </c>
    </row>
    <row r="42" spans="1:13" x14ac:dyDescent="0.25">
      <c r="B42" t="s">
        <v>17</v>
      </c>
      <c r="C42" s="2">
        <f t="shared" ref="C42:L42" si="8">(C$17^2)*$L$14/(4*$G$14*$J$14)</f>
        <v>1.7123287671232878E-7</v>
      </c>
      <c r="D42" s="2">
        <f t="shared" si="8"/>
        <v>6.8493150684931511E-7</v>
      </c>
      <c r="E42" s="2">
        <f t="shared" si="8"/>
        <v>1.7123287671232875E-5</v>
      </c>
      <c r="F42" s="2">
        <f t="shared" si="8"/>
        <v>6.8493150684931502E-5</v>
      </c>
      <c r="G42" s="2">
        <f t="shared" si="8"/>
        <v>1.7123287671232876E-3</v>
      </c>
      <c r="H42" s="2">
        <f t="shared" si="8"/>
        <v>6.8493150684931503E-3</v>
      </c>
      <c r="I42" s="2">
        <f t="shared" si="8"/>
        <v>2.7397260273972601E-2</v>
      </c>
      <c r="J42" s="2">
        <f t="shared" si="8"/>
        <v>0.17123287671232876</v>
      </c>
      <c r="K42" s="2">
        <f t="shared" si="8"/>
        <v>0.68493150684931503</v>
      </c>
      <c r="L42" s="2">
        <f t="shared" si="8"/>
        <v>1.5410958904109588</v>
      </c>
      <c r="M42" s="2" t="str">
        <f>IF(MAX(C42:L42)&gt;0.1, "fails check", "passes check")</f>
        <v>fails check</v>
      </c>
    </row>
    <row r="43" spans="1:13" x14ac:dyDescent="0.25">
      <c r="A43" s="1" t="s">
        <v>36</v>
      </c>
      <c r="B43" t="s">
        <v>14</v>
      </c>
      <c r="C43" s="7">
        <f t="shared" ref="C43:L43" si="9">(2.3*$C$14/(4*3.14*$G$14))*LOG10(2.25*$G$14*$J$14/($L$14*C$17^2))</f>
        <v>487.30660346144168</v>
      </c>
      <c r="D43" s="7">
        <f t="shared" si="9"/>
        <v>442.2845491610355</v>
      </c>
      <c r="E43" s="7">
        <f t="shared" si="9"/>
        <v>337.74657639137803</v>
      </c>
      <c r="F43" s="7">
        <f t="shared" si="9"/>
        <v>292.72452209097185</v>
      </c>
      <c r="G43" s="7">
        <f t="shared" si="9"/>
        <v>188.18654932131429</v>
      </c>
      <c r="H43" s="7">
        <f t="shared" si="9"/>
        <v>143.16449502090813</v>
      </c>
      <c r="I43" s="7">
        <f t="shared" si="9"/>
        <v>98.142440720501952</v>
      </c>
      <c r="J43" s="7">
        <f t="shared" si="9"/>
        <v>38.626522251250627</v>
      </c>
      <c r="K43" s="7">
        <f t="shared" si="9"/>
        <v>-6.3955320491555536</v>
      </c>
      <c r="L43" s="7">
        <f t="shared" si="9"/>
        <v>-32.731745520324836</v>
      </c>
    </row>
    <row r="44" spans="1:13" x14ac:dyDescent="0.25">
      <c r="B44" t="s">
        <v>17</v>
      </c>
      <c r="C44" s="2">
        <f t="shared" ref="C44:L44" si="10">(C$17^2)*$L$14/(4*$G$14*$J$14)</f>
        <v>1.7123287671232878E-7</v>
      </c>
      <c r="D44" s="2">
        <f t="shared" si="10"/>
        <v>6.8493150684931511E-7</v>
      </c>
      <c r="E44" s="2">
        <f t="shared" si="10"/>
        <v>1.7123287671232875E-5</v>
      </c>
      <c r="F44" s="2">
        <f t="shared" si="10"/>
        <v>6.8493150684931502E-5</v>
      </c>
      <c r="G44" s="2">
        <f t="shared" si="10"/>
        <v>1.7123287671232876E-3</v>
      </c>
      <c r="H44" s="2">
        <f t="shared" si="10"/>
        <v>6.8493150684931503E-3</v>
      </c>
      <c r="I44" s="2">
        <f t="shared" si="10"/>
        <v>2.7397260273972601E-2</v>
      </c>
      <c r="J44" s="2">
        <f t="shared" si="10"/>
        <v>0.17123287671232876</v>
      </c>
      <c r="K44" s="2">
        <f t="shared" si="10"/>
        <v>0.68493150684931503</v>
      </c>
      <c r="L44" s="2">
        <f t="shared" si="10"/>
        <v>1.5410958904109588</v>
      </c>
      <c r="M44" s="2" t="str">
        <f>IF(MAX(C44:L44)&gt;0.1, "fails check", "passes check")</f>
        <v>fails check</v>
      </c>
    </row>
    <row r="45" spans="1:13" x14ac:dyDescent="0.25">
      <c r="A45" s="1" t="s">
        <v>36</v>
      </c>
      <c r="B45" t="s">
        <v>14</v>
      </c>
      <c r="C45" s="7">
        <f t="shared" ref="C45:L45" si="11">(2.3*$C$14/(4*3.14*$G$14))*LOG10(2.25*$G$14*$J$14/($L$14*C$17^2))</f>
        <v>487.30660346144168</v>
      </c>
      <c r="D45" s="7">
        <f t="shared" si="11"/>
        <v>442.2845491610355</v>
      </c>
      <c r="E45" s="7">
        <f t="shared" si="11"/>
        <v>337.74657639137803</v>
      </c>
      <c r="F45" s="7">
        <f t="shared" si="11"/>
        <v>292.72452209097185</v>
      </c>
      <c r="G45" s="7">
        <f t="shared" si="11"/>
        <v>188.18654932131429</v>
      </c>
      <c r="H45" s="7">
        <f t="shared" si="11"/>
        <v>143.16449502090813</v>
      </c>
      <c r="I45" s="7">
        <f t="shared" si="11"/>
        <v>98.142440720501952</v>
      </c>
      <c r="J45" s="7">
        <f t="shared" si="11"/>
        <v>38.626522251250627</v>
      </c>
      <c r="K45" s="7">
        <f t="shared" si="11"/>
        <v>-6.3955320491555536</v>
      </c>
      <c r="L45" s="7">
        <f t="shared" si="11"/>
        <v>-32.731745520324836</v>
      </c>
    </row>
    <row r="46" spans="1:13" x14ac:dyDescent="0.25">
      <c r="B46" t="s">
        <v>17</v>
      </c>
      <c r="C46" s="2">
        <f t="shared" ref="C46:L46" si="12">(C$17^2)*$L$14/(4*$G$14*$J$14)</f>
        <v>1.7123287671232878E-7</v>
      </c>
      <c r="D46" s="2">
        <f t="shared" si="12"/>
        <v>6.8493150684931511E-7</v>
      </c>
      <c r="E46" s="2">
        <f t="shared" si="12"/>
        <v>1.7123287671232875E-5</v>
      </c>
      <c r="F46" s="2">
        <f t="shared" si="12"/>
        <v>6.8493150684931502E-5</v>
      </c>
      <c r="G46" s="2">
        <f t="shared" si="12"/>
        <v>1.7123287671232876E-3</v>
      </c>
      <c r="H46" s="2">
        <f t="shared" si="12"/>
        <v>6.8493150684931503E-3</v>
      </c>
      <c r="I46" s="2">
        <f t="shared" si="12"/>
        <v>2.7397260273972601E-2</v>
      </c>
      <c r="J46" s="2">
        <f t="shared" si="12"/>
        <v>0.17123287671232876</v>
      </c>
      <c r="K46" s="2">
        <f t="shared" si="12"/>
        <v>0.68493150684931503</v>
      </c>
      <c r="L46" s="2">
        <f t="shared" si="12"/>
        <v>1.5410958904109588</v>
      </c>
      <c r="M46" s="2" t="str">
        <f>IF(MAX(C46:L46)&gt;0.1, "fails check", "passes check")</f>
        <v>fails check</v>
      </c>
    </row>
    <row r="47" spans="1:13" x14ac:dyDescent="0.25">
      <c r="A47" s="1" t="s">
        <v>36</v>
      </c>
      <c r="B47" t="s">
        <v>14</v>
      </c>
      <c r="C47" s="7">
        <f t="shared" ref="C47:L47" si="13">(2.3*$C$14/(4*3.14*$G$14))*LOG10(2.25*$G$14*$J$14/($L$14*C$17^2))</f>
        <v>487.30660346144168</v>
      </c>
      <c r="D47" s="7">
        <f t="shared" si="13"/>
        <v>442.2845491610355</v>
      </c>
      <c r="E47" s="7">
        <f t="shared" si="13"/>
        <v>337.74657639137803</v>
      </c>
      <c r="F47" s="7">
        <f t="shared" si="13"/>
        <v>292.72452209097185</v>
      </c>
      <c r="G47" s="7">
        <f t="shared" si="13"/>
        <v>188.18654932131429</v>
      </c>
      <c r="H47" s="7">
        <f t="shared" si="13"/>
        <v>143.16449502090813</v>
      </c>
      <c r="I47" s="7">
        <f t="shared" si="13"/>
        <v>98.142440720501952</v>
      </c>
      <c r="J47" s="7">
        <f t="shared" si="13"/>
        <v>38.626522251250627</v>
      </c>
      <c r="K47" s="7">
        <f t="shared" si="13"/>
        <v>-6.3955320491555536</v>
      </c>
      <c r="L47" s="7">
        <f t="shared" si="13"/>
        <v>-32.731745520324836</v>
      </c>
    </row>
    <row r="48" spans="1:13" x14ac:dyDescent="0.25">
      <c r="B48" t="s">
        <v>17</v>
      </c>
      <c r="C48" s="2">
        <f t="shared" ref="C48:L48" si="14">(C$17^2)*$L$14/(4*$G$14*$J$14)</f>
        <v>1.7123287671232878E-7</v>
      </c>
      <c r="D48" s="2">
        <f t="shared" si="14"/>
        <v>6.8493150684931511E-7</v>
      </c>
      <c r="E48" s="2">
        <f t="shared" si="14"/>
        <v>1.7123287671232875E-5</v>
      </c>
      <c r="F48" s="2">
        <f t="shared" si="14"/>
        <v>6.8493150684931502E-5</v>
      </c>
      <c r="G48" s="2">
        <f t="shared" si="14"/>
        <v>1.7123287671232876E-3</v>
      </c>
      <c r="H48" s="2">
        <f t="shared" si="14"/>
        <v>6.8493150684931503E-3</v>
      </c>
      <c r="I48" s="2">
        <f t="shared" si="14"/>
        <v>2.7397260273972601E-2</v>
      </c>
      <c r="J48" s="2">
        <f t="shared" si="14"/>
        <v>0.17123287671232876</v>
      </c>
      <c r="K48" s="2">
        <f t="shared" si="14"/>
        <v>0.68493150684931503</v>
      </c>
      <c r="L48" s="2">
        <f t="shared" si="14"/>
        <v>1.5410958904109588</v>
      </c>
      <c r="M48" s="2" t="str">
        <f>IF(MAX(C48:L48)&gt;0.1, "fails check", "passes check")</f>
        <v>fails check</v>
      </c>
    </row>
    <row r="49" spans="1:13" x14ac:dyDescent="0.25">
      <c r="A49" s="1" t="s">
        <v>36</v>
      </c>
      <c r="B49" t="s">
        <v>14</v>
      </c>
      <c r="C49" s="7">
        <f t="shared" ref="C49:L49" si="15">(2.3*$C$14/(4*3.14*$G$14))*LOG10(2.25*$G$14*$J$14/($L$14*C$17^2))</f>
        <v>487.30660346144168</v>
      </c>
      <c r="D49" s="7">
        <f t="shared" si="15"/>
        <v>442.2845491610355</v>
      </c>
      <c r="E49" s="7">
        <f t="shared" si="15"/>
        <v>337.74657639137803</v>
      </c>
      <c r="F49" s="7">
        <f t="shared" si="15"/>
        <v>292.72452209097185</v>
      </c>
      <c r="G49" s="7">
        <f t="shared" si="15"/>
        <v>188.18654932131429</v>
      </c>
      <c r="H49" s="7">
        <f t="shared" si="15"/>
        <v>143.16449502090813</v>
      </c>
      <c r="I49" s="7">
        <f t="shared" si="15"/>
        <v>98.142440720501952</v>
      </c>
      <c r="J49" s="7">
        <f t="shared" si="15"/>
        <v>38.626522251250627</v>
      </c>
      <c r="K49" s="7">
        <f t="shared" si="15"/>
        <v>-6.3955320491555536</v>
      </c>
      <c r="L49" s="7">
        <f t="shared" si="15"/>
        <v>-32.731745520324836</v>
      </c>
    </row>
    <row r="50" spans="1:13" x14ac:dyDescent="0.25">
      <c r="B50" t="s">
        <v>17</v>
      </c>
      <c r="C50" s="2">
        <f t="shared" ref="C50:L50" si="16">(C$17^2)*$L$14/(4*$G$14*$J$14)</f>
        <v>1.7123287671232878E-7</v>
      </c>
      <c r="D50" s="2">
        <f t="shared" si="16"/>
        <v>6.8493150684931511E-7</v>
      </c>
      <c r="E50" s="2">
        <f t="shared" si="16"/>
        <v>1.7123287671232875E-5</v>
      </c>
      <c r="F50" s="2">
        <f t="shared" si="16"/>
        <v>6.8493150684931502E-5</v>
      </c>
      <c r="G50" s="2">
        <f t="shared" si="16"/>
        <v>1.7123287671232876E-3</v>
      </c>
      <c r="H50" s="2">
        <f t="shared" si="16"/>
        <v>6.8493150684931503E-3</v>
      </c>
      <c r="I50" s="2">
        <f t="shared" si="16"/>
        <v>2.7397260273972601E-2</v>
      </c>
      <c r="J50" s="2">
        <f t="shared" si="16"/>
        <v>0.17123287671232876</v>
      </c>
      <c r="K50" s="2">
        <f t="shared" si="16"/>
        <v>0.68493150684931503</v>
      </c>
      <c r="L50" s="2">
        <f t="shared" si="16"/>
        <v>1.5410958904109588</v>
      </c>
      <c r="M50" s="2" t="str">
        <f>IF(MAX(C50:L50)&gt;0.1, "fails check", "passes check")</f>
        <v>fails check</v>
      </c>
    </row>
    <row r="51" spans="1:13" x14ac:dyDescent="0.25">
      <c r="A51" s="1" t="s">
        <v>36</v>
      </c>
      <c r="B51" t="s">
        <v>14</v>
      </c>
      <c r="C51" s="7">
        <f t="shared" ref="C51:L51" si="17">(2.3*$C$14/(4*3.14*$G$14))*LOG10(2.25*$G$14*$J$14/($L$14*C$17^2))</f>
        <v>487.30660346144168</v>
      </c>
      <c r="D51" s="7">
        <f t="shared" si="17"/>
        <v>442.2845491610355</v>
      </c>
      <c r="E51" s="7">
        <f t="shared" si="17"/>
        <v>337.74657639137803</v>
      </c>
      <c r="F51" s="7">
        <f t="shared" si="17"/>
        <v>292.72452209097185</v>
      </c>
      <c r="G51" s="7">
        <f t="shared" si="17"/>
        <v>188.18654932131429</v>
      </c>
      <c r="H51" s="7">
        <f t="shared" si="17"/>
        <v>143.16449502090813</v>
      </c>
      <c r="I51" s="7">
        <f t="shared" si="17"/>
        <v>98.142440720501952</v>
      </c>
      <c r="J51" s="7">
        <f t="shared" si="17"/>
        <v>38.626522251250627</v>
      </c>
      <c r="K51" s="7">
        <f t="shared" si="17"/>
        <v>-6.3955320491555536</v>
      </c>
      <c r="L51" s="7">
        <f t="shared" si="17"/>
        <v>-32.731745520324836</v>
      </c>
    </row>
    <row r="52" spans="1:13" x14ac:dyDescent="0.25">
      <c r="B52" t="s">
        <v>17</v>
      </c>
      <c r="C52" s="2">
        <f t="shared" ref="C52:L52" si="18">(C$17^2)*$L$14/(4*$G$14*$J$14)</f>
        <v>1.7123287671232878E-7</v>
      </c>
      <c r="D52" s="2">
        <f t="shared" si="18"/>
        <v>6.8493150684931511E-7</v>
      </c>
      <c r="E52" s="2">
        <f t="shared" si="18"/>
        <v>1.7123287671232875E-5</v>
      </c>
      <c r="F52" s="2">
        <f t="shared" si="18"/>
        <v>6.8493150684931502E-5</v>
      </c>
      <c r="G52" s="2">
        <f t="shared" si="18"/>
        <v>1.7123287671232876E-3</v>
      </c>
      <c r="H52" s="2">
        <f t="shared" si="18"/>
        <v>6.8493150684931503E-3</v>
      </c>
      <c r="I52" s="2">
        <f t="shared" si="18"/>
        <v>2.7397260273972601E-2</v>
      </c>
      <c r="J52" s="2">
        <f t="shared" si="18"/>
        <v>0.17123287671232876</v>
      </c>
      <c r="K52" s="2">
        <f t="shared" si="18"/>
        <v>0.68493150684931503</v>
      </c>
      <c r="L52" s="2">
        <f t="shared" si="18"/>
        <v>1.5410958904109588</v>
      </c>
      <c r="M52" s="2" t="str">
        <f>IF(MAX(C52:L52)&gt;0.1, "fails check", "passes check")</f>
        <v>fails check</v>
      </c>
    </row>
    <row r="56" spans="1:13" ht="18.75" x14ac:dyDescent="0.25">
      <c r="D56" s="15" t="s">
        <v>23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2" workbookViewId="0">
      <selection activeCell="B12" sqref="B12"/>
    </sheetView>
  </sheetViews>
  <sheetFormatPr defaultRowHeight="15" x14ac:dyDescent="0.25"/>
  <cols>
    <col min="1" max="1" width="23.28515625" customWidth="1"/>
    <col min="2" max="2" width="10.85546875" customWidth="1"/>
  </cols>
  <sheetData>
    <row r="1" spans="1:12" x14ac:dyDescent="0.25">
      <c r="A1" t="s">
        <v>1</v>
      </c>
    </row>
    <row r="2" spans="1:12" x14ac:dyDescent="0.25">
      <c r="A2" t="s">
        <v>2</v>
      </c>
    </row>
    <row r="4" spans="1:12" x14ac:dyDescent="0.25">
      <c r="A4" s="3" t="s">
        <v>3</v>
      </c>
    </row>
    <row r="5" spans="1:12" x14ac:dyDescent="0.25">
      <c r="A5" t="s">
        <v>4</v>
      </c>
    </row>
    <row r="6" spans="1:12" x14ac:dyDescent="0.25">
      <c r="A6" t="s">
        <v>5</v>
      </c>
    </row>
    <row r="7" spans="1:12" x14ac:dyDescent="0.25">
      <c r="A7" t="s">
        <v>6</v>
      </c>
    </row>
    <row r="8" spans="1:12" x14ac:dyDescent="0.25">
      <c r="A8" t="s">
        <v>15</v>
      </c>
    </row>
    <row r="9" spans="1:12" x14ac:dyDescent="0.25">
      <c r="A9" t="s">
        <v>16</v>
      </c>
    </row>
    <row r="11" spans="1:12" x14ac:dyDescent="0.25">
      <c r="A11" s="12" t="s">
        <v>37</v>
      </c>
    </row>
    <row r="12" spans="1:12" x14ac:dyDescent="0.25">
      <c r="A12" s="1" t="s">
        <v>18</v>
      </c>
    </row>
    <row r="13" spans="1:12" ht="51" customHeight="1" x14ac:dyDescent="0.25">
      <c r="A13" s="13" t="s">
        <v>22</v>
      </c>
      <c r="B13" s="14" t="s">
        <v>20</v>
      </c>
      <c r="C13" s="14" t="s">
        <v>21</v>
      </c>
      <c r="D13" s="14"/>
      <c r="E13" s="14" t="s">
        <v>7</v>
      </c>
      <c r="F13" s="14" t="s">
        <v>8</v>
      </c>
      <c r="G13" s="14" t="s">
        <v>9</v>
      </c>
      <c r="H13" s="14"/>
      <c r="I13" s="14" t="s">
        <v>10</v>
      </c>
      <c r="J13" s="14" t="s">
        <v>0</v>
      </c>
      <c r="K13" s="14"/>
      <c r="L13" s="14" t="s">
        <v>24</v>
      </c>
    </row>
    <row r="14" spans="1:12" x14ac:dyDescent="0.25">
      <c r="A14" s="16">
        <v>1</v>
      </c>
      <c r="B14" s="8">
        <v>3423</v>
      </c>
      <c r="C14" s="6">
        <f>B14*119.3/A14</f>
        <v>408363.89999999997</v>
      </c>
      <c r="D14" s="4"/>
      <c r="E14" s="9">
        <v>40</v>
      </c>
      <c r="F14" s="10">
        <v>200</v>
      </c>
      <c r="G14" s="5">
        <f>E14*F14</f>
        <v>8000</v>
      </c>
      <c r="H14" s="4"/>
      <c r="I14" s="11">
        <v>20</v>
      </c>
      <c r="J14" s="6">
        <f>I14*365</f>
        <v>7300</v>
      </c>
      <c r="K14" s="4"/>
      <c r="L14" s="17">
        <v>5.0000000000000001E-4</v>
      </c>
    </row>
    <row r="17" spans="1:13" x14ac:dyDescent="0.25">
      <c r="B17" t="s">
        <v>12</v>
      </c>
      <c r="C17" s="7">
        <v>5</v>
      </c>
      <c r="D17" s="7">
        <v>10</v>
      </c>
      <c r="E17" s="7">
        <v>50</v>
      </c>
      <c r="F17" s="7">
        <v>100</v>
      </c>
      <c r="G17" s="7">
        <v>500</v>
      </c>
      <c r="H17" s="7">
        <v>1000</v>
      </c>
      <c r="I17" s="7">
        <v>2000</v>
      </c>
      <c r="J17" s="7">
        <v>5000</v>
      </c>
      <c r="K17" s="7">
        <v>10000</v>
      </c>
      <c r="L17" s="7">
        <v>15000</v>
      </c>
    </row>
    <row r="18" spans="1:13" x14ac:dyDescent="0.25">
      <c r="B18" t="s">
        <v>13</v>
      </c>
      <c r="C18">
        <f>C17/5280</f>
        <v>9.46969696969697E-4</v>
      </c>
      <c r="D18">
        <f t="shared" ref="D18:L18" si="0">D17/5280</f>
        <v>1.893939393939394E-3</v>
      </c>
      <c r="E18">
        <f t="shared" si="0"/>
        <v>9.46969696969697E-3</v>
      </c>
      <c r="F18">
        <f t="shared" si="0"/>
        <v>1.893939393939394E-2</v>
      </c>
      <c r="G18">
        <f t="shared" si="0"/>
        <v>9.4696969696969696E-2</v>
      </c>
      <c r="H18">
        <f t="shared" si="0"/>
        <v>0.18939393939393939</v>
      </c>
      <c r="I18">
        <f t="shared" si="0"/>
        <v>0.37878787878787878</v>
      </c>
      <c r="J18">
        <f t="shared" si="0"/>
        <v>0.94696969696969702</v>
      </c>
      <c r="K18">
        <f t="shared" si="0"/>
        <v>1.893939393939394</v>
      </c>
      <c r="L18">
        <f t="shared" si="0"/>
        <v>2.8409090909090908</v>
      </c>
    </row>
    <row r="21" spans="1:13" x14ac:dyDescent="0.25">
      <c r="A21" t="s">
        <v>19</v>
      </c>
      <c r="B21" t="s">
        <v>14</v>
      </c>
      <c r="C21" s="7">
        <v>93.677720785315103</v>
      </c>
      <c r="D21" s="7">
        <v>88.049963997764323</v>
      </c>
      <c r="E21" s="7">
        <v>74.982717401557139</v>
      </c>
      <c r="F21" s="7">
        <v>69.354960614006373</v>
      </c>
      <c r="G21" s="7">
        <v>56.287714017799175</v>
      </c>
      <c r="H21" s="7">
        <v>50.659957230248409</v>
      </c>
      <c r="I21" s="7">
        <v>45.032200442697636</v>
      </c>
      <c r="J21" s="7">
        <v>37.592710634041218</v>
      </c>
      <c r="K21" s="7">
        <v>31.964953846490449</v>
      </c>
      <c r="L21" s="7">
        <v>28.672927162594284</v>
      </c>
    </row>
    <row r="22" spans="1:13" x14ac:dyDescent="0.25">
      <c r="B22" t="s">
        <v>17</v>
      </c>
      <c r="C22" s="2">
        <v>5.3510273972602745E-11</v>
      </c>
      <c r="D22" s="2">
        <v>2.1404109589041098E-10</v>
      </c>
      <c r="E22" s="2">
        <v>5.3510273972602743E-9</v>
      </c>
      <c r="F22" s="2">
        <v>2.1404109589041097E-8</v>
      </c>
      <c r="G22" s="2">
        <v>5.3510273972602736E-7</v>
      </c>
      <c r="H22" s="2">
        <v>2.1404109589041094E-6</v>
      </c>
      <c r="I22" s="2">
        <v>8.5616438356164377E-6</v>
      </c>
      <c r="J22" s="2">
        <v>5.3510273972602737E-5</v>
      </c>
      <c r="K22" s="2">
        <v>2.1404109589041095E-4</v>
      </c>
      <c r="L22" s="2">
        <v>4.8159246575342463E-4</v>
      </c>
      <c r="M22" s="2" t="s">
        <v>35</v>
      </c>
    </row>
    <row r="23" spans="1:13" x14ac:dyDescent="0.25">
      <c r="A23" t="s">
        <v>27</v>
      </c>
      <c r="B23" t="s">
        <v>14</v>
      </c>
      <c r="C23" s="7">
        <v>10.302522247719407</v>
      </c>
      <c r="D23" s="7">
        <v>9.7397465689643301</v>
      </c>
      <c r="E23" s="7">
        <v>8.4330219093436121</v>
      </c>
      <c r="F23" s="7">
        <v>7.8702462305885339</v>
      </c>
      <c r="G23" s="7">
        <v>6.5635215709678159</v>
      </c>
      <c r="H23" s="7">
        <v>6.0007458922127395</v>
      </c>
      <c r="I23" s="7">
        <v>5.4379702134576613</v>
      </c>
      <c r="J23" s="7">
        <v>4.6940212325920196</v>
      </c>
      <c r="K23" s="7">
        <v>4.1312455538369433</v>
      </c>
      <c r="L23" s="7">
        <v>3.8020428854473267</v>
      </c>
    </row>
    <row r="24" spans="1:13" x14ac:dyDescent="0.25">
      <c r="B24" t="s">
        <v>17</v>
      </c>
      <c r="C24" s="2">
        <v>5.3510273972602742E-12</v>
      </c>
      <c r="D24" s="2">
        <v>2.1404109589041097E-11</v>
      </c>
      <c r="E24" s="2">
        <v>5.3510273972602739E-10</v>
      </c>
      <c r="F24" s="2">
        <v>2.1404109589041095E-9</v>
      </c>
      <c r="G24" s="2">
        <v>5.3510273972602741E-8</v>
      </c>
      <c r="H24" s="2">
        <v>2.1404109589041096E-7</v>
      </c>
      <c r="I24" s="2">
        <v>8.5616438356164386E-7</v>
      </c>
      <c r="J24" s="2">
        <v>5.351027397260274E-6</v>
      </c>
      <c r="K24" s="2">
        <v>2.1404109589041096E-5</v>
      </c>
      <c r="L24" s="2">
        <v>4.8159246575342464E-5</v>
      </c>
      <c r="M24" s="2" t="s">
        <v>35</v>
      </c>
    </row>
    <row r="25" spans="1:13" x14ac:dyDescent="0.25">
      <c r="A25" t="s">
        <v>28</v>
      </c>
      <c r="B25" t="s">
        <v>14</v>
      </c>
      <c r="C25" s="7">
        <v>843.30219093436108</v>
      </c>
      <c r="D25" s="7">
        <v>787.02462305885331</v>
      </c>
      <c r="E25" s="7">
        <v>656.35215709678153</v>
      </c>
      <c r="F25" s="7">
        <v>600.07458922127387</v>
      </c>
      <c r="G25" s="7">
        <v>469.40212325920191</v>
      </c>
      <c r="H25" s="7">
        <v>413.12455538369426</v>
      </c>
      <c r="I25" s="7">
        <v>356.84698750818649</v>
      </c>
      <c r="J25" s="7">
        <v>282.45208942162236</v>
      </c>
      <c r="K25" s="7">
        <v>226.17452154611465</v>
      </c>
      <c r="L25" s="7">
        <v>193.25425470715302</v>
      </c>
    </row>
    <row r="26" spans="1:13" x14ac:dyDescent="0.25">
      <c r="B26" t="s">
        <v>17</v>
      </c>
      <c r="C26" s="2">
        <v>5.3510273972602739E-10</v>
      </c>
      <c r="D26" s="2">
        <v>2.1404109589041095E-9</v>
      </c>
      <c r="E26" s="2">
        <v>5.3510273972602741E-8</v>
      </c>
      <c r="F26" s="2">
        <v>2.1404109589041096E-7</v>
      </c>
      <c r="G26" s="2">
        <v>5.351027397260274E-6</v>
      </c>
      <c r="H26" s="2">
        <v>2.1404109589041096E-5</v>
      </c>
      <c r="I26" s="2">
        <v>8.5616438356164384E-5</v>
      </c>
      <c r="J26" s="2">
        <v>5.3510273972602737E-4</v>
      </c>
      <c r="K26" s="2">
        <v>2.1404109589041095E-3</v>
      </c>
      <c r="L26" s="2">
        <v>4.8159246575342467E-3</v>
      </c>
      <c r="M26" s="2" t="s">
        <v>35</v>
      </c>
    </row>
    <row r="27" spans="1:13" x14ac:dyDescent="0.25">
      <c r="A27" t="s">
        <v>31</v>
      </c>
      <c r="B27" t="s">
        <v>14</v>
      </c>
      <c r="C27" s="7">
        <v>48.245799589545243</v>
      </c>
      <c r="D27" s="7">
        <v>45.431921195769853</v>
      </c>
      <c r="E27" s="7">
        <v>38.898297897666261</v>
      </c>
      <c r="F27" s="7">
        <v>36.084419503890878</v>
      </c>
      <c r="G27" s="7">
        <v>29.550796205787282</v>
      </c>
      <c r="H27" s="7">
        <v>26.736917812011896</v>
      </c>
      <c r="I27" s="7">
        <v>23.923039418236513</v>
      </c>
      <c r="J27" s="7">
        <v>20.2032945139083</v>
      </c>
      <c r="K27" s="7">
        <v>17.389416120132918</v>
      </c>
      <c r="L27" s="7">
        <v>15.743402778184835</v>
      </c>
    </row>
    <row r="28" spans="1:13" x14ac:dyDescent="0.25">
      <c r="B28" t="s">
        <v>17</v>
      </c>
      <c r="C28" s="2">
        <v>2.6755136986301373E-11</v>
      </c>
      <c r="D28" s="2">
        <v>1.0702054794520549E-10</v>
      </c>
      <c r="E28" s="2">
        <v>2.6755136986301371E-9</v>
      </c>
      <c r="F28" s="2">
        <v>1.0702054794520549E-8</v>
      </c>
      <c r="G28" s="2">
        <v>2.6755136986301368E-7</v>
      </c>
      <c r="H28" s="2">
        <v>1.0702054794520547E-6</v>
      </c>
      <c r="I28" s="2">
        <v>4.2808219178082189E-6</v>
      </c>
      <c r="J28" s="2">
        <v>2.6755136986301368E-5</v>
      </c>
      <c r="K28" s="2">
        <v>1.0702054794520547E-4</v>
      </c>
      <c r="L28" s="2">
        <v>2.4079623287671232E-4</v>
      </c>
      <c r="M28" s="2" t="s">
        <v>35</v>
      </c>
    </row>
    <row r="29" spans="1:13" x14ac:dyDescent="0.25">
      <c r="A29" t="s">
        <v>32</v>
      </c>
      <c r="B29" t="s">
        <v>14</v>
      </c>
      <c r="C29" s="7">
        <v>181.72768478307941</v>
      </c>
      <c r="D29" s="7">
        <v>170.47217120797788</v>
      </c>
      <c r="E29" s="7">
        <v>144.33767801556351</v>
      </c>
      <c r="F29" s="7">
        <v>133.08216444046198</v>
      </c>
      <c r="G29" s="7">
        <v>106.94767124804758</v>
      </c>
      <c r="H29" s="7">
        <v>95.692157672946053</v>
      </c>
      <c r="I29" s="7">
        <v>84.436644097844507</v>
      </c>
      <c r="J29" s="7">
        <v>69.55766448053167</v>
      </c>
      <c r="K29" s="7">
        <v>58.302150905430118</v>
      </c>
      <c r="L29" s="7">
        <v>51.718097537637803</v>
      </c>
    </row>
    <row r="30" spans="1:13" x14ac:dyDescent="0.25">
      <c r="B30" t="s">
        <v>17</v>
      </c>
      <c r="C30" s="2">
        <v>1.0702054794520549E-10</v>
      </c>
      <c r="D30" s="2">
        <v>4.2808219178082196E-10</v>
      </c>
      <c r="E30" s="2">
        <v>1.0702054794520549E-8</v>
      </c>
      <c r="F30" s="2">
        <v>4.2808219178082194E-8</v>
      </c>
      <c r="G30" s="2">
        <v>1.0702054794520547E-6</v>
      </c>
      <c r="H30" s="2">
        <v>4.2808219178082189E-6</v>
      </c>
      <c r="I30" s="2">
        <v>1.7123287671232875E-5</v>
      </c>
      <c r="J30" s="2">
        <v>1.0702054794520547E-4</v>
      </c>
      <c r="K30" s="2">
        <v>4.2808219178082189E-4</v>
      </c>
      <c r="L30" s="2">
        <v>9.6318493150684926E-4</v>
      </c>
      <c r="M30" s="2" t="s">
        <v>35</v>
      </c>
    </row>
    <row r="31" spans="1:13" x14ac:dyDescent="0.25">
      <c r="A31" t="s">
        <v>33</v>
      </c>
      <c r="B31" t="s">
        <v>14</v>
      </c>
      <c r="C31" s="7">
        <v>84.330219093436114</v>
      </c>
      <c r="D31" s="7">
        <v>78.702462305885348</v>
      </c>
      <c r="E31" s="7">
        <v>65.635215709678164</v>
      </c>
      <c r="F31" s="7">
        <v>60.007458922127391</v>
      </c>
      <c r="G31" s="7">
        <v>46.9402123259202</v>
      </c>
      <c r="H31" s="7">
        <v>41.312455538369434</v>
      </c>
      <c r="I31" s="7">
        <v>35.684698750818654</v>
      </c>
      <c r="J31" s="7">
        <v>28.24520894216224</v>
      </c>
      <c r="K31" s="7">
        <v>22.617452154611467</v>
      </c>
      <c r="L31" s="7">
        <v>19.325425470715306</v>
      </c>
    </row>
    <row r="32" spans="1:13" x14ac:dyDescent="0.25">
      <c r="B32" t="s">
        <v>17</v>
      </c>
      <c r="C32" s="2">
        <v>5.3510273972602739E-10</v>
      </c>
      <c r="D32" s="2">
        <v>2.1404109589041095E-9</v>
      </c>
      <c r="E32" s="2">
        <v>5.3510273972602741E-8</v>
      </c>
      <c r="F32" s="2">
        <v>2.1404109589041096E-7</v>
      </c>
      <c r="G32" s="2">
        <v>5.351027397260274E-6</v>
      </c>
      <c r="H32" s="2">
        <v>2.1404109589041096E-5</v>
      </c>
      <c r="I32" s="2">
        <v>8.5616438356164384E-5</v>
      </c>
      <c r="J32" s="2">
        <v>5.3510273972602737E-4</v>
      </c>
      <c r="K32" s="2">
        <v>2.1404109589041095E-3</v>
      </c>
      <c r="L32" s="2">
        <v>4.8159246575342467E-3</v>
      </c>
      <c r="M32" s="2" t="s">
        <v>35</v>
      </c>
    </row>
    <row r="33" spans="1:13" x14ac:dyDescent="0.25">
      <c r="A33" t="s">
        <v>34</v>
      </c>
      <c r="B33" t="s">
        <v>14</v>
      </c>
      <c r="C33" s="7">
        <v>103.02522247719408</v>
      </c>
      <c r="D33" s="7">
        <v>97.397465689643298</v>
      </c>
      <c r="E33" s="7">
        <v>84.330219093436114</v>
      </c>
      <c r="F33" s="7">
        <v>78.702462305885348</v>
      </c>
      <c r="G33" s="7">
        <v>65.635215709678164</v>
      </c>
      <c r="H33" s="7">
        <v>60.007458922127391</v>
      </c>
      <c r="I33" s="7">
        <v>54.379702134576618</v>
      </c>
      <c r="J33" s="7">
        <v>46.9402123259202</v>
      </c>
      <c r="K33" s="7">
        <v>41.312455538369434</v>
      </c>
      <c r="L33" s="7">
        <v>38.020428854473266</v>
      </c>
    </row>
    <row r="34" spans="1:13" x14ac:dyDescent="0.25">
      <c r="B34" t="s">
        <v>17</v>
      </c>
      <c r="C34" s="2">
        <v>5.3510273972602742E-12</v>
      </c>
      <c r="D34" s="2">
        <v>2.1404109589041097E-11</v>
      </c>
      <c r="E34" s="2">
        <v>5.3510273972602739E-10</v>
      </c>
      <c r="F34" s="2">
        <v>2.1404109589041095E-9</v>
      </c>
      <c r="G34" s="2">
        <v>5.3510273972602741E-8</v>
      </c>
      <c r="H34" s="2">
        <v>2.1404109589041096E-7</v>
      </c>
      <c r="I34" s="2">
        <v>8.5616438356164386E-7</v>
      </c>
      <c r="J34" s="2">
        <v>5.351027397260274E-6</v>
      </c>
      <c r="K34" s="2">
        <v>2.1404109589041096E-5</v>
      </c>
      <c r="L34" s="2">
        <v>4.8159246575342464E-5</v>
      </c>
      <c r="M34" s="2" t="s">
        <v>35</v>
      </c>
    </row>
    <row r="35" spans="1:13" x14ac:dyDescent="0.25">
      <c r="A35" s="1" t="s">
        <v>36</v>
      </c>
      <c r="B35" t="s">
        <v>14</v>
      </c>
      <c r="C35" s="7">
        <f t="shared" ref="C35:L35" si="1">(2.3*$C$14/(4*3.14*$G$14))*LOG10(2.25*$G$14*$J$14/($L$14*C$17^2))</f>
        <v>93.677720785315103</v>
      </c>
      <c r="D35" s="7">
        <f t="shared" si="1"/>
        <v>88.049963997764323</v>
      </c>
      <c r="E35" s="7">
        <f t="shared" si="1"/>
        <v>74.982717401557139</v>
      </c>
      <c r="F35" s="7">
        <f t="shared" si="1"/>
        <v>69.354960614006373</v>
      </c>
      <c r="G35" s="7">
        <f t="shared" si="1"/>
        <v>56.287714017799175</v>
      </c>
      <c r="H35" s="7">
        <f t="shared" si="1"/>
        <v>50.659957230248409</v>
      </c>
      <c r="I35" s="7">
        <f t="shared" si="1"/>
        <v>45.032200442697636</v>
      </c>
      <c r="J35" s="7">
        <f t="shared" si="1"/>
        <v>37.592710634041218</v>
      </c>
      <c r="K35" s="7">
        <f t="shared" si="1"/>
        <v>31.964953846490449</v>
      </c>
      <c r="L35" s="7">
        <f t="shared" si="1"/>
        <v>28.672927162594284</v>
      </c>
    </row>
    <row r="36" spans="1:13" x14ac:dyDescent="0.25">
      <c r="B36" t="s">
        <v>17</v>
      </c>
      <c r="C36" s="2">
        <f t="shared" ref="C36:L36" si="2">(C$17^2)*$L$14/(4*$G$14*$J$14)</f>
        <v>5.3510273972602745E-11</v>
      </c>
      <c r="D36" s="2">
        <f t="shared" si="2"/>
        <v>2.1404109589041098E-10</v>
      </c>
      <c r="E36" s="2">
        <f t="shared" si="2"/>
        <v>5.3510273972602743E-9</v>
      </c>
      <c r="F36" s="2">
        <f t="shared" si="2"/>
        <v>2.1404109589041097E-8</v>
      </c>
      <c r="G36" s="2">
        <f t="shared" si="2"/>
        <v>5.3510273972602736E-7</v>
      </c>
      <c r="H36" s="2">
        <f t="shared" si="2"/>
        <v>2.1404109589041094E-6</v>
      </c>
      <c r="I36" s="2">
        <f t="shared" si="2"/>
        <v>8.5616438356164377E-6</v>
      </c>
      <c r="J36" s="2">
        <f t="shared" si="2"/>
        <v>5.3510273972602737E-5</v>
      </c>
      <c r="K36" s="2">
        <f t="shared" si="2"/>
        <v>2.1404109589041095E-4</v>
      </c>
      <c r="L36" s="2">
        <f t="shared" si="2"/>
        <v>4.8159246575342463E-4</v>
      </c>
      <c r="M36" s="2" t="str">
        <f>IF(MAX(C36:L36)&gt;0.1, "fails check", "passes check")</f>
        <v>passes check</v>
      </c>
    </row>
    <row r="37" spans="1:13" x14ac:dyDescent="0.25">
      <c r="A37" s="1" t="s">
        <v>36</v>
      </c>
      <c r="B37" t="s">
        <v>14</v>
      </c>
      <c r="C37" s="7">
        <f t="shared" ref="C37:L37" si="3">(2.3*$C$14/(4*3.14*$G$14))*LOG10(2.25*$G$14*$J$14/($L$14*C$17^2))</f>
        <v>93.677720785315103</v>
      </c>
      <c r="D37" s="7">
        <f t="shared" si="3"/>
        <v>88.049963997764323</v>
      </c>
      <c r="E37" s="7">
        <f t="shared" si="3"/>
        <v>74.982717401557139</v>
      </c>
      <c r="F37" s="7">
        <f t="shared" si="3"/>
        <v>69.354960614006373</v>
      </c>
      <c r="G37" s="7">
        <f t="shared" si="3"/>
        <v>56.287714017799175</v>
      </c>
      <c r="H37" s="7">
        <f t="shared" si="3"/>
        <v>50.659957230248409</v>
      </c>
      <c r="I37" s="7">
        <f t="shared" si="3"/>
        <v>45.032200442697636</v>
      </c>
      <c r="J37" s="7">
        <f t="shared" si="3"/>
        <v>37.592710634041218</v>
      </c>
      <c r="K37" s="7">
        <f t="shared" si="3"/>
        <v>31.964953846490449</v>
      </c>
      <c r="L37" s="7">
        <f t="shared" si="3"/>
        <v>28.672927162594284</v>
      </c>
    </row>
    <row r="38" spans="1:13" x14ac:dyDescent="0.25">
      <c r="B38" t="s">
        <v>17</v>
      </c>
      <c r="C38" s="2">
        <f t="shared" ref="C38:L38" si="4">(C$17^2)*$L$14/(4*$G$14*$J$14)</f>
        <v>5.3510273972602745E-11</v>
      </c>
      <c r="D38" s="2">
        <f t="shared" si="4"/>
        <v>2.1404109589041098E-10</v>
      </c>
      <c r="E38" s="2">
        <f t="shared" si="4"/>
        <v>5.3510273972602743E-9</v>
      </c>
      <c r="F38" s="2">
        <f t="shared" si="4"/>
        <v>2.1404109589041097E-8</v>
      </c>
      <c r="G38" s="2">
        <f t="shared" si="4"/>
        <v>5.3510273972602736E-7</v>
      </c>
      <c r="H38" s="2">
        <f t="shared" si="4"/>
        <v>2.1404109589041094E-6</v>
      </c>
      <c r="I38" s="2">
        <f t="shared" si="4"/>
        <v>8.5616438356164377E-6</v>
      </c>
      <c r="J38" s="2">
        <f t="shared" si="4"/>
        <v>5.3510273972602737E-5</v>
      </c>
      <c r="K38" s="2">
        <f t="shared" si="4"/>
        <v>2.1404109589041095E-4</v>
      </c>
      <c r="L38" s="2">
        <f t="shared" si="4"/>
        <v>4.8159246575342463E-4</v>
      </c>
      <c r="M38" s="2" t="str">
        <f>IF(MAX(C38:L38)&gt;0.1, "fails check", "passes check")</f>
        <v>passes check</v>
      </c>
    </row>
    <row r="39" spans="1:13" x14ac:dyDescent="0.25">
      <c r="A39" s="1" t="s">
        <v>36</v>
      </c>
      <c r="B39" t="s">
        <v>14</v>
      </c>
      <c r="C39" s="7">
        <f t="shared" ref="C39:L39" si="5">(2.3*$C$14/(4*3.14*$G$14))*LOG10(2.25*$G$14*$J$14/($L$14*C$17^2))</f>
        <v>93.677720785315103</v>
      </c>
      <c r="D39" s="7">
        <f t="shared" si="5"/>
        <v>88.049963997764323</v>
      </c>
      <c r="E39" s="7">
        <f t="shared" si="5"/>
        <v>74.982717401557139</v>
      </c>
      <c r="F39" s="7">
        <f t="shared" si="5"/>
        <v>69.354960614006373</v>
      </c>
      <c r="G39" s="7">
        <f t="shared" si="5"/>
        <v>56.287714017799175</v>
      </c>
      <c r="H39" s="7">
        <f t="shared" si="5"/>
        <v>50.659957230248409</v>
      </c>
      <c r="I39" s="7">
        <f t="shared" si="5"/>
        <v>45.032200442697636</v>
      </c>
      <c r="J39" s="7">
        <f t="shared" si="5"/>
        <v>37.592710634041218</v>
      </c>
      <c r="K39" s="7">
        <f t="shared" si="5"/>
        <v>31.964953846490449</v>
      </c>
      <c r="L39" s="7">
        <f t="shared" si="5"/>
        <v>28.672927162594284</v>
      </c>
    </row>
    <row r="40" spans="1:13" x14ac:dyDescent="0.25">
      <c r="B40" t="s">
        <v>17</v>
      </c>
      <c r="C40" s="2">
        <f t="shared" ref="C40:L40" si="6">(C$17^2)*$L$14/(4*$G$14*$J$14)</f>
        <v>5.3510273972602745E-11</v>
      </c>
      <c r="D40" s="2">
        <f t="shared" si="6"/>
        <v>2.1404109589041098E-10</v>
      </c>
      <c r="E40" s="2">
        <f t="shared" si="6"/>
        <v>5.3510273972602743E-9</v>
      </c>
      <c r="F40" s="2">
        <f t="shared" si="6"/>
        <v>2.1404109589041097E-8</v>
      </c>
      <c r="G40" s="2">
        <f t="shared" si="6"/>
        <v>5.3510273972602736E-7</v>
      </c>
      <c r="H40" s="2">
        <f t="shared" si="6"/>
        <v>2.1404109589041094E-6</v>
      </c>
      <c r="I40" s="2">
        <f t="shared" si="6"/>
        <v>8.5616438356164377E-6</v>
      </c>
      <c r="J40" s="2">
        <f t="shared" si="6"/>
        <v>5.3510273972602737E-5</v>
      </c>
      <c r="K40" s="2">
        <f t="shared" si="6"/>
        <v>2.1404109589041095E-4</v>
      </c>
      <c r="L40" s="2">
        <f t="shared" si="6"/>
        <v>4.8159246575342463E-4</v>
      </c>
      <c r="M40" s="2" t="str">
        <f>IF(MAX(C40:L40)&gt;0.1, "fails check", "passes check")</f>
        <v>passes check</v>
      </c>
    </row>
    <row r="41" spans="1:13" x14ac:dyDescent="0.25">
      <c r="A41" s="1" t="s">
        <v>36</v>
      </c>
      <c r="B41" t="s">
        <v>14</v>
      </c>
      <c r="C41" s="7">
        <f t="shared" ref="C41:L41" si="7">(2.3*$C$14/(4*3.14*$G$14))*LOG10(2.25*$G$14*$J$14/($L$14*C$17^2))</f>
        <v>93.677720785315103</v>
      </c>
      <c r="D41" s="7">
        <f t="shared" si="7"/>
        <v>88.049963997764323</v>
      </c>
      <c r="E41" s="7">
        <f t="shared" si="7"/>
        <v>74.982717401557139</v>
      </c>
      <c r="F41" s="7">
        <f t="shared" si="7"/>
        <v>69.354960614006373</v>
      </c>
      <c r="G41" s="7">
        <f t="shared" si="7"/>
        <v>56.287714017799175</v>
      </c>
      <c r="H41" s="7">
        <f t="shared" si="7"/>
        <v>50.659957230248409</v>
      </c>
      <c r="I41" s="7">
        <f t="shared" si="7"/>
        <v>45.032200442697636</v>
      </c>
      <c r="J41" s="7">
        <f t="shared" si="7"/>
        <v>37.592710634041218</v>
      </c>
      <c r="K41" s="7">
        <f t="shared" si="7"/>
        <v>31.964953846490449</v>
      </c>
      <c r="L41" s="7">
        <f t="shared" si="7"/>
        <v>28.672927162594284</v>
      </c>
    </row>
    <row r="42" spans="1:13" x14ac:dyDescent="0.25">
      <c r="B42" t="s">
        <v>17</v>
      </c>
      <c r="C42" s="2">
        <f t="shared" ref="C42:L42" si="8">(C$17^2)*$L$14/(4*$G$14*$J$14)</f>
        <v>5.3510273972602745E-11</v>
      </c>
      <c r="D42" s="2">
        <f t="shared" si="8"/>
        <v>2.1404109589041098E-10</v>
      </c>
      <c r="E42" s="2">
        <f t="shared" si="8"/>
        <v>5.3510273972602743E-9</v>
      </c>
      <c r="F42" s="2">
        <f t="shared" si="8"/>
        <v>2.1404109589041097E-8</v>
      </c>
      <c r="G42" s="2">
        <f t="shared" si="8"/>
        <v>5.3510273972602736E-7</v>
      </c>
      <c r="H42" s="2">
        <f t="shared" si="8"/>
        <v>2.1404109589041094E-6</v>
      </c>
      <c r="I42" s="2">
        <f t="shared" si="8"/>
        <v>8.5616438356164377E-6</v>
      </c>
      <c r="J42" s="2">
        <f t="shared" si="8"/>
        <v>5.3510273972602737E-5</v>
      </c>
      <c r="K42" s="2">
        <f t="shared" si="8"/>
        <v>2.1404109589041095E-4</v>
      </c>
      <c r="L42" s="2">
        <f t="shared" si="8"/>
        <v>4.8159246575342463E-4</v>
      </c>
      <c r="M42" s="2" t="str">
        <f>IF(MAX(C42:L42)&gt;0.1, "fails check", "passes check")</f>
        <v>passes check</v>
      </c>
    </row>
    <row r="43" spans="1:13" x14ac:dyDescent="0.25">
      <c r="A43" s="1" t="s">
        <v>36</v>
      </c>
      <c r="B43" t="s">
        <v>14</v>
      </c>
      <c r="C43" s="7">
        <f t="shared" ref="C43:L43" si="9">(2.3*$C$14/(4*3.14*$G$14))*LOG10(2.25*$G$14*$J$14/($L$14*C$17^2))</f>
        <v>93.677720785315103</v>
      </c>
      <c r="D43" s="7">
        <f t="shared" si="9"/>
        <v>88.049963997764323</v>
      </c>
      <c r="E43" s="7">
        <f t="shared" si="9"/>
        <v>74.982717401557139</v>
      </c>
      <c r="F43" s="7">
        <f t="shared" si="9"/>
        <v>69.354960614006373</v>
      </c>
      <c r="G43" s="7">
        <f t="shared" si="9"/>
        <v>56.287714017799175</v>
      </c>
      <c r="H43" s="7">
        <f t="shared" si="9"/>
        <v>50.659957230248409</v>
      </c>
      <c r="I43" s="7">
        <f t="shared" si="9"/>
        <v>45.032200442697636</v>
      </c>
      <c r="J43" s="7">
        <f t="shared" si="9"/>
        <v>37.592710634041218</v>
      </c>
      <c r="K43" s="7">
        <f t="shared" si="9"/>
        <v>31.964953846490449</v>
      </c>
      <c r="L43" s="7">
        <f t="shared" si="9"/>
        <v>28.672927162594284</v>
      </c>
    </row>
    <row r="44" spans="1:13" x14ac:dyDescent="0.25">
      <c r="B44" t="s">
        <v>17</v>
      </c>
      <c r="C44" s="2">
        <f t="shared" ref="C44:L44" si="10">(C$17^2)*$L$14/(4*$G$14*$J$14)</f>
        <v>5.3510273972602745E-11</v>
      </c>
      <c r="D44" s="2">
        <f t="shared" si="10"/>
        <v>2.1404109589041098E-10</v>
      </c>
      <c r="E44" s="2">
        <f t="shared" si="10"/>
        <v>5.3510273972602743E-9</v>
      </c>
      <c r="F44" s="2">
        <f t="shared" si="10"/>
        <v>2.1404109589041097E-8</v>
      </c>
      <c r="G44" s="2">
        <f t="shared" si="10"/>
        <v>5.3510273972602736E-7</v>
      </c>
      <c r="H44" s="2">
        <f t="shared" si="10"/>
        <v>2.1404109589041094E-6</v>
      </c>
      <c r="I44" s="2">
        <f t="shared" si="10"/>
        <v>8.5616438356164377E-6</v>
      </c>
      <c r="J44" s="2">
        <f t="shared" si="10"/>
        <v>5.3510273972602737E-5</v>
      </c>
      <c r="K44" s="2">
        <f t="shared" si="10"/>
        <v>2.1404109589041095E-4</v>
      </c>
      <c r="L44" s="2">
        <f t="shared" si="10"/>
        <v>4.8159246575342463E-4</v>
      </c>
      <c r="M44" s="2" t="str">
        <f>IF(MAX(C44:L44)&gt;0.1, "fails check", "passes check")</f>
        <v>passes check</v>
      </c>
    </row>
    <row r="45" spans="1:13" x14ac:dyDescent="0.25">
      <c r="A45" s="1" t="s">
        <v>36</v>
      </c>
      <c r="B45" t="s">
        <v>14</v>
      </c>
      <c r="C45" s="7">
        <f t="shared" ref="C45:L45" si="11">(2.3*$C$14/(4*3.14*$G$14))*LOG10(2.25*$G$14*$J$14/($L$14*C$17^2))</f>
        <v>93.677720785315103</v>
      </c>
      <c r="D45" s="7">
        <f t="shared" si="11"/>
        <v>88.049963997764323</v>
      </c>
      <c r="E45" s="7">
        <f t="shared" si="11"/>
        <v>74.982717401557139</v>
      </c>
      <c r="F45" s="7">
        <f t="shared" si="11"/>
        <v>69.354960614006373</v>
      </c>
      <c r="G45" s="7">
        <f t="shared" si="11"/>
        <v>56.287714017799175</v>
      </c>
      <c r="H45" s="7">
        <f t="shared" si="11"/>
        <v>50.659957230248409</v>
      </c>
      <c r="I45" s="7">
        <f t="shared" si="11"/>
        <v>45.032200442697636</v>
      </c>
      <c r="J45" s="7">
        <f t="shared" si="11"/>
        <v>37.592710634041218</v>
      </c>
      <c r="K45" s="7">
        <f t="shared" si="11"/>
        <v>31.964953846490449</v>
      </c>
      <c r="L45" s="7">
        <f t="shared" si="11"/>
        <v>28.672927162594284</v>
      </c>
    </row>
    <row r="46" spans="1:13" x14ac:dyDescent="0.25">
      <c r="B46" t="s">
        <v>17</v>
      </c>
      <c r="C46" s="2">
        <f t="shared" ref="C46:L46" si="12">(C$17^2)*$L$14/(4*$G$14*$J$14)</f>
        <v>5.3510273972602745E-11</v>
      </c>
      <c r="D46" s="2">
        <f t="shared" si="12"/>
        <v>2.1404109589041098E-10</v>
      </c>
      <c r="E46" s="2">
        <f t="shared" si="12"/>
        <v>5.3510273972602743E-9</v>
      </c>
      <c r="F46" s="2">
        <f t="shared" si="12"/>
        <v>2.1404109589041097E-8</v>
      </c>
      <c r="G46" s="2">
        <f t="shared" si="12"/>
        <v>5.3510273972602736E-7</v>
      </c>
      <c r="H46" s="2">
        <f t="shared" si="12"/>
        <v>2.1404109589041094E-6</v>
      </c>
      <c r="I46" s="2">
        <f t="shared" si="12"/>
        <v>8.5616438356164377E-6</v>
      </c>
      <c r="J46" s="2">
        <f t="shared" si="12"/>
        <v>5.3510273972602737E-5</v>
      </c>
      <c r="K46" s="2">
        <f t="shared" si="12"/>
        <v>2.1404109589041095E-4</v>
      </c>
      <c r="L46" s="2">
        <f t="shared" si="12"/>
        <v>4.8159246575342463E-4</v>
      </c>
      <c r="M46" s="2" t="str">
        <f>IF(MAX(C46:L46)&gt;0.1, "fails check", "passes check")</f>
        <v>passes check</v>
      </c>
    </row>
    <row r="47" spans="1:13" x14ac:dyDescent="0.25">
      <c r="A47" s="1" t="s">
        <v>36</v>
      </c>
      <c r="B47" t="s">
        <v>14</v>
      </c>
      <c r="C47" s="7">
        <f t="shared" ref="C47:L47" si="13">(2.3*$C$14/(4*3.14*$G$14))*LOG10(2.25*$G$14*$J$14/($L$14*C$17^2))</f>
        <v>93.677720785315103</v>
      </c>
      <c r="D47" s="7">
        <f t="shared" si="13"/>
        <v>88.049963997764323</v>
      </c>
      <c r="E47" s="7">
        <f t="shared" si="13"/>
        <v>74.982717401557139</v>
      </c>
      <c r="F47" s="7">
        <f t="shared" si="13"/>
        <v>69.354960614006373</v>
      </c>
      <c r="G47" s="7">
        <f t="shared" si="13"/>
        <v>56.287714017799175</v>
      </c>
      <c r="H47" s="7">
        <f t="shared" si="13"/>
        <v>50.659957230248409</v>
      </c>
      <c r="I47" s="7">
        <f t="shared" si="13"/>
        <v>45.032200442697636</v>
      </c>
      <c r="J47" s="7">
        <f t="shared" si="13"/>
        <v>37.592710634041218</v>
      </c>
      <c r="K47" s="7">
        <f t="shared" si="13"/>
        <v>31.964953846490449</v>
      </c>
      <c r="L47" s="7">
        <f t="shared" si="13"/>
        <v>28.672927162594284</v>
      </c>
    </row>
    <row r="48" spans="1:13" x14ac:dyDescent="0.25">
      <c r="B48" t="s">
        <v>17</v>
      </c>
      <c r="C48" s="2">
        <f t="shared" ref="C48:L48" si="14">(C$17^2)*$L$14/(4*$G$14*$J$14)</f>
        <v>5.3510273972602745E-11</v>
      </c>
      <c r="D48" s="2">
        <f t="shared" si="14"/>
        <v>2.1404109589041098E-10</v>
      </c>
      <c r="E48" s="2">
        <f t="shared" si="14"/>
        <v>5.3510273972602743E-9</v>
      </c>
      <c r="F48" s="2">
        <f t="shared" si="14"/>
        <v>2.1404109589041097E-8</v>
      </c>
      <c r="G48" s="2">
        <f t="shared" si="14"/>
        <v>5.3510273972602736E-7</v>
      </c>
      <c r="H48" s="2">
        <f t="shared" si="14"/>
        <v>2.1404109589041094E-6</v>
      </c>
      <c r="I48" s="2">
        <f t="shared" si="14"/>
        <v>8.5616438356164377E-6</v>
      </c>
      <c r="J48" s="2">
        <f t="shared" si="14"/>
        <v>5.3510273972602737E-5</v>
      </c>
      <c r="K48" s="2">
        <f t="shared" si="14"/>
        <v>2.1404109589041095E-4</v>
      </c>
      <c r="L48" s="2">
        <f t="shared" si="14"/>
        <v>4.8159246575342463E-4</v>
      </c>
      <c r="M48" s="2" t="str">
        <f>IF(MAX(C48:L48)&gt;0.1, "fails check", "passes check")</f>
        <v>passes check</v>
      </c>
    </row>
    <row r="49" spans="1:13" x14ac:dyDescent="0.25">
      <c r="A49" s="1" t="s">
        <v>36</v>
      </c>
      <c r="B49" t="s">
        <v>14</v>
      </c>
      <c r="C49" s="7">
        <f t="shared" ref="C49:L49" si="15">(2.3*$C$14/(4*3.14*$G$14))*LOG10(2.25*$G$14*$J$14/($L$14*C$17^2))</f>
        <v>93.677720785315103</v>
      </c>
      <c r="D49" s="7">
        <f t="shared" si="15"/>
        <v>88.049963997764323</v>
      </c>
      <c r="E49" s="7">
        <f t="shared" si="15"/>
        <v>74.982717401557139</v>
      </c>
      <c r="F49" s="7">
        <f t="shared" si="15"/>
        <v>69.354960614006373</v>
      </c>
      <c r="G49" s="7">
        <f t="shared" si="15"/>
        <v>56.287714017799175</v>
      </c>
      <c r="H49" s="7">
        <f t="shared" si="15"/>
        <v>50.659957230248409</v>
      </c>
      <c r="I49" s="7">
        <f t="shared" si="15"/>
        <v>45.032200442697636</v>
      </c>
      <c r="J49" s="7">
        <f t="shared" si="15"/>
        <v>37.592710634041218</v>
      </c>
      <c r="K49" s="7">
        <f t="shared" si="15"/>
        <v>31.964953846490449</v>
      </c>
      <c r="L49" s="7">
        <f t="shared" si="15"/>
        <v>28.672927162594284</v>
      </c>
    </row>
    <row r="50" spans="1:13" x14ac:dyDescent="0.25">
      <c r="B50" t="s">
        <v>17</v>
      </c>
      <c r="C50" s="2">
        <f t="shared" ref="C50:L50" si="16">(C$17^2)*$L$14/(4*$G$14*$J$14)</f>
        <v>5.3510273972602745E-11</v>
      </c>
      <c r="D50" s="2">
        <f t="shared" si="16"/>
        <v>2.1404109589041098E-10</v>
      </c>
      <c r="E50" s="2">
        <f t="shared" si="16"/>
        <v>5.3510273972602743E-9</v>
      </c>
      <c r="F50" s="2">
        <f t="shared" si="16"/>
        <v>2.1404109589041097E-8</v>
      </c>
      <c r="G50" s="2">
        <f t="shared" si="16"/>
        <v>5.3510273972602736E-7</v>
      </c>
      <c r="H50" s="2">
        <f t="shared" si="16"/>
        <v>2.1404109589041094E-6</v>
      </c>
      <c r="I50" s="2">
        <f t="shared" si="16"/>
        <v>8.5616438356164377E-6</v>
      </c>
      <c r="J50" s="2">
        <f t="shared" si="16"/>
        <v>5.3510273972602737E-5</v>
      </c>
      <c r="K50" s="2">
        <f t="shared" si="16"/>
        <v>2.1404109589041095E-4</v>
      </c>
      <c r="L50" s="2">
        <f t="shared" si="16"/>
        <v>4.8159246575342463E-4</v>
      </c>
      <c r="M50" s="2" t="str">
        <f>IF(MAX(C50:L50)&gt;0.1, "fails check", "passes check")</f>
        <v>passes check</v>
      </c>
    </row>
    <row r="51" spans="1:13" x14ac:dyDescent="0.25">
      <c r="A51" s="1" t="s">
        <v>36</v>
      </c>
      <c r="B51" t="s">
        <v>14</v>
      </c>
      <c r="C51" s="7">
        <f t="shared" ref="C51:L51" si="17">(2.3*$C$14/(4*3.14*$G$14))*LOG10(2.25*$G$14*$J$14/($L$14*C$17^2))</f>
        <v>93.677720785315103</v>
      </c>
      <c r="D51" s="7">
        <f t="shared" si="17"/>
        <v>88.049963997764323</v>
      </c>
      <c r="E51" s="7">
        <f t="shared" si="17"/>
        <v>74.982717401557139</v>
      </c>
      <c r="F51" s="7">
        <f t="shared" si="17"/>
        <v>69.354960614006373</v>
      </c>
      <c r="G51" s="7">
        <f t="shared" si="17"/>
        <v>56.287714017799175</v>
      </c>
      <c r="H51" s="7">
        <f t="shared" si="17"/>
        <v>50.659957230248409</v>
      </c>
      <c r="I51" s="7">
        <f t="shared" si="17"/>
        <v>45.032200442697636</v>
      </c>
      <c r="J51" s="7">
        <f t="shared" si="17"/>
        <v>37.592710634041218</v>
      </c>
      <c r="K51" s="7">
        <f t="shared" si="17"/>
        <v>31.964953846490449</v>
      </c>
      <c r="L51" s="7">
        <f t="shared" si="17"/>
        <v>28.672927162594284</v>
      </c>
    </row>
    <row r="52" spans="1:13" x14ac:dyDescent="0.25">
      <c r="B52" t="s">
        <v>17</v>
      </c>
      <c r="C52" s="2">
        <f t="shared" ref="C52:L52" si="18">(C$17^2)*$L$14/(4*$G$14*$J$14)</f>
        <v>5.3510273972602745E-11</v>
      </c>
      <c r="D52" s="2">
        <f t="shared" si="18"/>
        <v>2.1404109589041098E-10</v>
      </c>
      <c r="E52" s="2">
        <f t="shared" si="18"/>
        <v>5.3510273972602743E-9</v>
      </c>
      <c r="F52" s="2">
        <f t="shared" si="18"/>
        <v>2.1404109589041097E-8</v>
      </c>
      <c r="G52" s="2">
        <f t="shared" si="18"/>
        <v>5.3510273972602736E-7</v>
      </c>
      <c r="H52" s="2">
        <f t="shared" si="18"/>
        <v>2.1404109589041094E-6</v>
      </c>
      <c r="I52" s="2">
        <f t="shared" si="18"/>
        <v>8.5616438356164377E-6</v>
      </c>
      <c r="J52" s="2">
        <f t="shared" si="18"/>
        <v>5.3510273972602737E-5</v>
      </c>
      <c r="K52" s="2">
        <f t="shared" si="18"/>
        <v>2.1404109589041095E-4</v>
      </c>
      <c r="L52" s="2">
        <f t="shared" si="18"/>
        <v>4.8159246575342463E-4</v>
      </c>
      <c r="M52" s="2" t="str">
        <f>IF(MAX(C52:L52)&gt;0.1, "fails check", "passes check")</f>
        <v>passes check</v>
      </c>
    </row>
    <row r="56" spans="1:13" ht="18.75" x14ac:dyDescent="0.25">
      <c r="D56" s="15" t="s">
        <v>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Unconfined Scenario</vt:lpstr>
      <vt:lpstr>Confined Scenario</vt:lpstr>
    </vt:vector>
  </TitlesOfParts>
  <Company>ANL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</dc:creator>
  <cp:lastModifiedBy>Quinn, John</cp:lastModifiedBy>
  <dcterms:created xsi:type="dcterms:W3CDTF">2012-03-15T15:40:24Z</dcterms:created>
  <dcterms:modified xsi:type="dcterms:W3CDTF">2014-11-04T22:37:25Z</dcterms:modified>
</cp:coreProperties>
</file>